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19200" windowHeight="7670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91029" calcMode="auto" fullCalcOnLoad="1" forceFullCalc="1"/>
</workbook>
</file>

<file path=xl/styles.xml><?xml version="1.0" encoding="utf-8"?>
<styleSheet xmlns="http://schemas.openxmlformats.org/spreadsheetml/2006/main">
  <numFmts count="6">
    <numFmt numFmtId="164" formatCode="[&gt;=100000000]0\.00,,&quot;亿&quot;;[&gt;=10000]0\.0,&quot;万&quot;;#,##0"/>
    <numFmt numFmtId="165" formatCode="0.0%"/>
    <numFmt numFmtId="166" formatCode="[&gt;=100000000]0.0\.00,,&quot;亿&quot;;[&gt;=10000]0.0\.0,&quot;万&quot;;#,##0.0"/>
    <numFmt numFmtId="167" formatCode="[&gt;=100000000]0.00\.00,,&quot;亿&quot;;[&gt;=10000]0.00\.0,&quot;万&quot;;#,##0.00"/>
    <numFmt numFmtId="168" formatCode="0.0"/>
    <numFmt numFmtId="169" formatCode="0_);[Red]\(0\)"/>
  </numFmts>
  <fonts count="12">
    <font>
      <name val="等线"/>
      <family val="2"/>
      <color theme="1"/>
      <sz val="11"/>
      <scheme val="minor"/>
    </font>
    <font>
      <name val="等线"/>
      <charset val="134"/>
      <family val="3"/>
      <sz val="9"/>
      <scheme val="minor"/>
    </font>
    <font>
      <name val="等线"/>
      <family val="2"/>
      <color theme="1"/>
      <sz val="11"/>
      <scheme val="minor"/>
    </font>
    <font>
      <name val="微软雅黑"/>
      <charset val="134"/>
      <family val="2"/>
      <color theme="1"/>
      <sz val="9"/>
    </font>
    <font>
      <name val="微软雅黑"/>
      <charset val="134"/>
      <family val="2"/>
      <b val="1"/>
      <color theme="1"/>
      <sz val="9"/>
    </font>
    <font>
      <name val="微软雅黑"/>
      <charset val="134"/>
      <family val="2"/>
      <b val="1"/>
      <color theme="0"/>
      <sz val="9"/>
    </font>
    <font>
      <name val="微软雅黑"/>
      <charset val="134"/>
      <family val="2"/>
      <sz val="9"/>
    </font>
    <font>
      <name val="微软雅黑"/>
      <charset val="134"/>
      <family val="2"/>
      <b val="1"/>
      <sz val="9"/>
    </font>
    <font>
      <name val="微软雅黑"/>
      <charset val="134"/>
      <family val="2"/>
      <b val="1"/>
      <color rgb="FF000000"/>
      <sz val="9"/>
    </font>
    <font>
      <name val="微软雅黑"/>
      <charset val="134"/>
      <family val="2"/>
      <color rgb="FF000000"/>
      <sz val="9"/>
    </font>
    <font>
      <name val="微软雅黑"/>
      <charset val="134"/>
      <family val="2"/>
      <b val="1"/>
      <color theme="1"/>
      <sz val="10"/>
    </font>
    <font>
      <name val="微软雅黑"/>
      <charset val="134"/>
      <family val="2"/>
      <color theme="1"/>
      <sz val="10"/>
    </font>
  </fonts>
  <fills count="11">
    <fill>
      <patternFill/>
    </fill>
    <fill>
      <patternFill patternType="gray125"/>
    </fill>
    <fill>
      <patternFill patternType="solid">
        <fgColor rgb="FFF1297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2" fillId="0" borderId="0"/>
    <xf numFmtId="9" fontId="2" fillId="0" borderId="0" applyAlignment="1">
      <alignment vertical="center"/>
    </xf>
  </cellStyleXfs>
  <cellXfs count="128">
    <xf numFmtId="0" fontId="0" fillId="0" borderId="0" pivotButton="0" quotePrefix="0" xfId="0"/>
    <xf numFmtId="0" fontId="3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0" fontId="3" fillId="0" borderId="1" applyAlignment="1" pivotButton="0" quotePrefix="0" xfId="1">
      <alignment horizontal="center" vertical="center"/>
    </xf>
    <xf numFmtId="10" fontId="5" fillId="2" borderId="1" applyAlignment="1" pivotButton="0" quotePrefix="0" xfId="1">
      <alignment horizontal="center" vertical="center" wrapText="1"/>
    </xf>
    <xf numFmtId="0" fontId="3" fillId="0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 wrapText="1"/>
    </xf>
    <xf numFmtId="9" fontId="3" fillId="0" borderId="1" applyAlignment="1" pivotButton="0" quotePrefix="0" xfId="1">
      <alignment horizontal="center" vertical="center"/>
    </xf>
    <xf numFmtId="0" fontId="5" fillId="4" borderId="1" applyAlignment="1" pivotButton="0" quotePrefix="0" xfId="0">
      <alignment horizontal="center" vertical="center" wrapText="1"/>
    </xf>
    <xf numFmtId="10" fontId="3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 wrapText="1"/>
    </xf>
    <xf numFmtId="10" fontId="3" fillId="0" borderId="1" applyAlignment="1" pivotButton="0" quotePrefix="0" xfId="0">
      <alignment horizontal="center" vertical="center"/>
    </xf>
    <xf numFmtId="58" fontId="4" fillId="0" borderId="0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/>
    </xf>
    <xf numFmtId="2" fontId="3" fillId="0" borderId="1" applyAlignment="1" pivotButton="0" quotePrefix="0" xfId="1">
      <alignment horizontal="center" vertical="center"/>
    </xf>
    <xf numFmtId="2" fontId="3" fillId="0" borderId="1" applyAlignment="1" pivotButton="0" quotePrefix="0" xfId="0">
      <alignment horizontal="center" vertical="center"/>
    </xf>
    <xf numFmtId="2" fontId="3" fillId="6" borderId="1" applyAlignment="1" pivotButton="0" quotePrefix="0" xfId="0">
      <alignment horizontal="center" vertical="center"/>
    </xf>
    <xf numFmtId="10" fontId="3" fillId="0" borderId="0" applyAlignment="1" pivotButton="0" quotePrefix="0" xfId="0">
      <alignment horizontal="left" vertical="center"/>
    </xf>
    <xf numFmtId="1" fontId="3" fillId="0" borderId="1" applyAlignment="1" pivotButton="0" quotePrefix="0" xfId="0">
      <alignment horizontal="center" vertical="center"/>
    </xf>
    <xf numFmtId="10" fontId="3" fillId="0" borderId="0" applyAlignment="1" pivotButton="0" quotePrefix="0" xfId="1">
      <alignment horizontal="center" vertical="center"/>
    </xf>
    <xf numFmtId="2" fontId="6" fillId="9" borderId="1" applyAlignment="1" pivotButton="0" quotePrefix="0" xfId="0">
      <alignment horizontal="center" vertical="center"/>
    </xf>
    <xf numFmtId="2" fontId="9" fillId="9" borderId="1" applyAlignment="1" pivotButton="0" quotePrefix="0" xfId="1">
      <alignment horizontal="center" vertical="center"/>
    </xf>
    <xf numFmtId="0" fontId="8" fillId="8" borderId="8" applyAlignment="1" pivotButton="0" quotePrefix="0" xfId="0">
      <alignment horizontal="center" vertical="center"/>
    </xf>
    <xf numFmtId="0" fontId="8" fillId="8" borderId="9" applyAlignment="1" pivotButton="0" quotePrefix="0" xfId="0">
      <alignment horizontal="center" vertical="center"/>
    </xf>
    <xf numFmtId="0" fontId="7" fillId="8" borderId="11" applyAlignment="1" pivotButton="0" quotePrefix="0" xfId="0">
      <alignment horizontal="center" vertical="center"/>
    </xf>
    <xf numFmtId="2" fontId="6" fillId="9" borderId="11" applyAlignment="1" pivotButton="0" quotePrefix="0" xfId="0">
      <alignment horizontal="center" vertical="center"/>
    </xf>
    <xf numFmtId="2" fontId="6" fillId="9" borderId="8" applyAlignment="1" pivotButton="0" quotePrefix="0" xfId="0">
      <alignment horizontal="center" vertical="center"/>
    </xf>
    <xf numFmtId="2" fontId="6" fillId="9" borderId="10" applyAlignment="1" pivotButton="0" quotePrefix="0" xfId="0">
      <alignment horizontal="center" vertical="center"/>
    </xf>
    <xf numFmtId="2" fontId="6" fillId="9" borderId="6" applyAlignment="1" pivotButton="0" quotePrefix="0" xfId="0">
      <alignment horizontal="center" vertical="center"/>
    </xf>
    <xf numFmtId="3" fontId="3" fillId="0" borderId="0" applyAlignment="1" pivotButton="0" quotePrefix="0" xfId="0">
      <alignment horizontal="center" vertical="center"/>
    </xf>
    <xf numFmtId="0" fontId="8" fillId="7" borderId="12" applyAlignment="1" pivotButton="0" quotePrefix="0" xfId="0">
      <alignment horizontal="center" vertical="center"/>
    </xf>
    <xf numFmtId="0" fontId="8" fillId="7" borderId="0" applyAlignment="1" pivotButton="0" quotePrefix="0" xfId="0">
      <alignment horizontal="center" vertical="center"/>
    </xf>
    <xf numFmtId="0" fontId="9" fillId="9" borderId="10" applyAlignment="1" pivotButton="0" quotePrefix="0" xfId="0">
      <alignment horizontal="center" vertical="center"/>
    </xf>
    <xf numFmtId="0" fontId="9" fillId="9" borderId="12" applyAlignment="1" pivotButton="0" quotePrefix="0" xfId="0">
      <alignment horizontal="center" vertical="center"/>
    </xf>
    <xf numFmtId="0" fontId="9" fillId="9" borderId="11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center"/>
    </xf>
    <xf numFmtId="2" fontId="9" fillId="9" borderId="6" applyAlignment="1" pivotButton="0" quotePrefix="0" xfId="1">
      <alignment horizontal="center" vertical="center"/>
    </xf>
    <xf numFmtId="2" fontId="9" fillId="9" borderId="8" applyAlignment="1" pivotButton="0" quotePrefix="0" xfId="1">
      <alignment horizontal="center" vertical="center"/>
    </xf>
    <xf numFmtId="0" fontId="3" fillId="0" borderId="0" applyAlignment="1" pivotButton="0" quotePrefix="0" xfId="0">
      <alignment vertical="center"/>
    </xf>
    <xf numFmtId="0" fontId="10" fillId="0" borderId="0" applyAlignment="1" pivotButton="0" quotePrefix="0" xfId="0">
      <alignment horizontal="center" vertical="center"/>
    </xf>
    <xf numFmtId="49" fontId="11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164" fontId="5" fillId="2" borderId="1" applyAlignment="1" pivotButton="0" quotePrefix="0" xfId="0">
      <alignment horizontal="center" vertical="center" wrapText="1"/>
    </xf>
    <xf numFmtId="164" fontId="3" fillId="0" borderId="1" applyAlignment="1" pivotButton="0" quotePrefix="0" xfId="0">
      <alignment horizontal="center" vertical="center"/>
    </xf>
    <xf numFmtId="165" fontId="3" fillId="0" borderId="1" applyAlignment="1" pivotButton="0" quotePrefix="0" xfId="1">
      <alignment horizontal="center" vertical="center"/>
    </xf>
    <xf numFmtId="164" fontId="5" fillId="5" borderId="1" applyAlignment="1" pivotButton="0" quotePrefix="0" xfId="0">
      <alignment horizontal="center" vertical="center" wrapText="1"/>
    </xf>
    <xf numFmtId="164" fontId="3" fillId="0" borderId="0" applyAlignment="1" pivotButton="0" quotePrefix="0" xfId="0">
      <alignment horizontal="center" vertical="center"/>
    </xf>
    <xf numFmtId="166" fontId="4" fillId="0" borderId="1" applyAlignment="1" pivotButton="0" quotePrefix="0" xfId="0">
      <alignment horizontal="center" vertical="center"/>
    </xf>
    <xf numFmtId="166" fontId="3" fillId="0" borderId="1" applyAlignment="1" pivotButton="0" quotePrefix="0" xfId="0">
      <alignment horizontal="center" vertical="center"/>
    </xf>
    <xf numFmtId="167" fontId="3" fillId="0" borderId="1" applyAlignment="1" pivotButton="0" quotePrefix="0" xfId="0">
      <alignment horizontal="center" vertical="center"/>
    </xf>
    <xf numFmtId="168" fontId="4" fillId="0" borderId="1" applyAlignment="1" pivotButton="0" quotePrefix="0" xfId="0">
      <alignment horizontal="center" vertical="center"/>
    </xf>
    <xf numFmtId="168" fontId="3" fillId="0" borderId="1" applyAlignment="1" pivotButton="0" quotePrefix="0" xfId="0">
      <alignment horizontal="center" vertical="center"/>
    </xf>
    <xf numFmtId="165" fontId="3" fillId="10" borderId="1" applyAlignment="1" pivotButton="0" quotePrefix="0" xfId="1">
      <alignment horizontal="center" vertical="center"/>
    </xf>
    <xf numFmtId="165" fontId="3" fillId="0" borderId="0" applyAlignment="1" pivotButton="0" quotePrefix="0" xfId="0">
      <alignment horizontal="center" vertical="center"/>
    </xf>
    <xf numFmtId="165" fontId="3" fillId="0" borderId="0" applyAlignment="1" pivotButton="0" quotePrefix="0" xfId="1">
      <alignment horizontal="center" vertical="center"/>
    </xf>
    <xf numFmtId="165" fontId="9" fillId="9" borderId="1" applyAlignment="1" pivotButton="0" quotePrefix="0" xfId="0">
      <alignment horizontal="center" vertical="center"/>
    </xf>
    <xf numFmtId="164" fontId="9" fillId="9" borderId="10" applyAlignment="1" pivotButton="0" quotePrefix="0" xfId="1">
      <alignment horizontal="center" vertical="center"/>
    </xf>
    <xf numFmtId="165" fontId="9" fillId="9" borderId="6" applyAlignment="1" pivotButton="0" quotePrefix="0" xfId="1">
      <alignment horizontal="center" vertical="center"/>
    </xf>
    <xf numFmtId="164" fontId="9" fillId="9" borderId="6" applyAlignment="1" pivotButton="0" quotePrefix="0" xfId="1">
      <alignment horizontal="center" vertical="center"/>
    </xf>
    <xf numFmtId="165" fontId="9" fillId="9" borderId="7" applyAlignment="1" pivotButton="0" quotePrefix="0" xfId="1">
      <alignment horizontal="center" vertical="center"/>
    </xf>
    <xf numFmtId="165" fontId="3" fillId="0" borderId="7" applyAlignment="1" pivotButton="0" quotePrefix="0" xfId="1">
      <alignment horizontal="center" vertical="center"/>
    </xf>
    <xf numFmtId="164" fontId="9" fillId="9" borderId="12" applyAlignment="1" pivotButton="0" quotePrefix="0" xfId="1">
      <alignment horizontal="center" vertical="center"/>
    </xf>
    <xf numFmtId="165" fontId="9" fillId="9" borderId="0" applyAlignment="1" pivotButton="0" quotePrefix="0" xfId="1">
      <alignment horizontal="center" vertical="center"/>
    </xf>
    <xf numFmtId="164" fontId="9" fillId="9" borderId="0" applyAlignment="1" pivotButton="0" quotePrefix="0" xfId="1">
      <alignment horizontal="center" vertical="center"/>
    </xf>
    <xf numFmtId="165" fontId="9" fillId="9" borderId="13" applyAlignment="1" pivotButton="0" quotePrefix="0" xfId="1">
      <alignment horizontal="center" vertical="center"/>
    </xf>
    <xf numFmtId="165" fontId="3" fillId="0" borderId="9" applyAlignment="1" pivotButton="0" quotePrefix="0" xfId="1">
      <alignment horizontal="center" vertical="center"/>
    </xf>
    <xf numFmtId="164" fontId="9" fillId="9" borderId="11" applyAlignment="1" pivotButton="0" quotePrefix="0" xfId="1">
      <alignment horizontal="center" vertical="center"/>
    </xf>
    <xf numFmtId="165" fontId="9" fillId="9" borderId="8" applyAlignment="1" pivotButton="0" quotePrefix="0" xfId="1">
      <alignment horizontal="center" vertical="center"/>
    </xf>
    <xf numFmtId="164" fontId="9" fillId="9" borderId="8" applyAlignment="1" pivotButton="0" quotePrefix="0" xfId="1">
      <alignment horizontal="center" vertical="center"/>
    </xf>
    <xf numFmtId="165" fontId="9" fillId="9" borderId="9" applyAlignment="1" pivotButton="0" quotePrefix="0" xfId="1">
      <alignment horizontal="center" vertical="center"/>
    </xf>
    <xf numFmtId="169" fontId="11" fillId="0" borderId="0" applyAlignment="1" pivotButton="0" quotePrefix="0" xfId="0">
      <alignment horizontal="center" vertical="center"/>
    </xf>
    <xf numFmtId="164" fontId="5" fillId="5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9" fillId="9" borderId="2" applyAlignment="1" pivotButton="0" quotePrefix="0" xfId="0">
      <alignment horizontal="center" vertical="center"/>
    </xf>
    <xf numFmtId="0" fontId="0" fillId="0" borderId="14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5" fillId="2" borderId="1" applyAlignment="1" pivotButton="0" quotePrefix="0" xfId="0">
      <alignment horizontal="center" vertical="center"/>
    </xf>
    <xf numFmtId="0" fontId="8" fillId="7" borderId="1" applyAlignment="1" pivotButton="0" quotePrefix="0" xfId="0">
      <alignment horizontal="center" vertical="center"/>
    </xf>
    <xf numFmtId="164" fontId="5" fillId="2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 wrapText="1"/>
    </xf>
    <xf numFmtId="0" fontId="8" fillId="8" borderId="15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7" pivotButton="0" quotePrefix="0" xfId="0"/>
    <xf numFmtId="0" fontId="5" fillId="4" borderId="1" applyAlignment="1" pivotButton="0" quotePrefix="0" xfId="0">
      <alignment horizontal="center" vertical="center"/>
    </xf>
    <xf numFmtId="0" fontId="8" fillId="5" borderId="1" applyAlignment="1" pivotButton="0" quotePrefix="0" xfId="0">
      <alignment horizontal="center" vertical="center"/>
    </xf>
    <xf numFmtId="0" fontId="9" fillId="9" borderId="1" applyAlignment="1" pivotButton="0" quotePrefix="0" xfId="0">
      <alignment horizontal="center" vertical="center"/>
    </xf>
    <xf numFmtId="0" fontId="8" fillId="7" borderId="10" applyAlignment="1" pivotButton="0" quotePrefix="0" xfId="0">
      <alignment horizontal="center" vertical="center"/>
    </xf>
    <xf numFmtId="0" fontId="6" fillId="0" borderId="1" applyAlignment="1" pivotButton="0" quotePrefix="0" xfId="0">
      <alignment horizontal="left" vertical="center" wrapText="1"/>
    </xf>
    <xf numFmtId="164" fontId="5" fillId="2" borderId="1" applyAlignment="1" pivotButton="0" quotePrefix="0" xfId="0">
      <alignment horizontal="center" vertical="center" wrapText="1"/>
    </xf>
    <xf numFmtId="164" fontId="3" fillId="0" borderId="1" applyAlignment="1" pivotButton="0" quotePrefix="0" xfId="0">
      <alignment horizontal="center" vertical="center"/>
    </xf>
    <xf numFmtId="165" fontId="3" fillId="0" borderId="1" applyAlignment="1" pivotButton="0" quotePrefix="0" xfId="1">
      <alignment horizontal="center" vertical="center"/>
    </xf>
    <xf numFmtId="164" fontId="5" fillId="5" borderId="1" applyAlignment="1" pivotButton="0" quotePrefix="0" xfId="0">
      <alignment horizontal="center" vertical="center" wrapText="1"/>
    </xf>
    <xf numFmtId="164" fontId="3" fillId="0" borderId="0" applyAlignment="1" pivotButton="0" quotePrefix="0" xfId="0">
      <alignment horizontal="center" vertical="center"/>
    </xf>
    <xf numFmtId="166" fontId="4" fillId="0" borderId="1" applyAlignment="1" pivotButton="0" quotePrefix="0" xfId="0">
      <alignment horizontal="center" vertical="center"/>
    </xf>
    <xf numFmtId="166" fontId="3" fillId="0" borderId="1" applyAlignment="1" pivotButton="0" quotePrefix="0" xfId="0">
      <alignment horizontal="center" vertical="center"/>
    </xf>
    <xf numFmtId="167" fontId="3" fillId="0" borderId="1" applyAlignment="1" pivotButton="0" quotePrefix="0" xfId="0">
      <alignment horizontal="center" vertical="center"/>
    </xf>
    <xf numFmtId="168" fontId="4" fillId="0" borderId="1" applyAlignment="1" pivotButton="0" quotePrefix="0" xfId="0">
      <alignment horizontal="center" vertical="center"/>
    </xf>
    <xf numFmtId="168" fontId="3" fillId="0" borderId="1" applyAlignment="1" pivotButton="0" quotePrefix="0" xfId="0">
      <alignment horizontal="center" vertical="center"/>
    </xf>
    <xf numFmtId="165" fontId="3" fillId="10" borderId="1" applyAlignment="1" pivotButton="0" quotePrefix="0" xfId="1">
      <alignment horizontal="center" vertical="center"/>
    </xf>
    <xf numFmtId="165" fontId="3" fillId="0" borderId="0" applyAlignment="1" pivotButton="0" quotePrefix="0" xfId="0">
      <alignment horizontal="center" vertical="center"/>
    </xf>
    <xf numFmtId="165" fontId="3" fillId="0" borderId="0" applyAlignment="1" pivotButton="0" quotePrefix="0" xfId="1">
      <alignment horizontal="center" vertical="center"/>
    </xf>
    <xf numFmtId="165" fontId="9" fillId="9" borderId="1" applyAlignment="1" pivotButton="0" quotePrefix="0" xfId="0">
      <alignment horizontal="center" vertical="center"/>
    </xf>
    <xf numFmtId="164" fontId="9" fillId="9" borderId="10" applyAlignment="1" pivotButton="0" quotePrefix="0" xfId="1">
      <alignment horizontal="center" vertical="center"/>
    </xf>
    <xf numFmtId="165" fontId="9" fillId="9" borderId="6" applyAlignment="1" pivotButton="0" quotePrefix="0" xfId="1">
      <alignment horizontal="center" vertical="center"/>
    </xf>
    <xf numFmtId="164" fontId="9" fillId="9" borderId="6" applyAlignment="1" pivotButton="0" quotePrefix="0" xfId="1">
      <alignment horizontal="center" vertical="center"/>
    </xf>
    <xf numFmtId="165" fontId="9" fillId="9" borderId="7" applyAlignment="1" pivotButton="0" quotePrefix="0" xfId="1">
      <alignment horizontal="center" vertical="center"/>
    </xf>
    <xf numFmtId="165" fontId="3" fillId="0" borderId="7" applyAlignment="1" pivotButton="0" quotePrefix="0" xfId="1">
      <alignment horizontal="center" vertical="center"/>
    </xf>
    <xf numFmtId="164" fontId="9" fillId="9" borderId="12" applyAlignment="1" pivotButton="0" quotePrefix="0" xfId="1">
      <alignment horizontal="center" vertical="center"/>
    </xf>
    <xf numFmtId="165" fontId="9" fillId="9" borderId="0" applyAlignment="1" pivotButton="0" quotePrefix="0" xfId="1">
      <alignment horizontal="center" vertical="center"/>
    </xf>
    <xf numFmtId="164" fontId="9" fillId="9" borderId="0" applyAlignment="1" pivotButton="0" quotePrefix="0" xfId="1">
      <alignment horizontal="center" vertical="center"/>
    </xf>
    <xf numFmtId="165" fontId="9" fillId="9" borderId="13" applyAlignment="1" pivotButton="0" quotePrefix="0" xfId="1">
      <alignment horizontal="center" vertical="center"/>
    </xf>
    <xf numFmtId="165" fontId="3" fillId="0" borderId="9" applyAlignment="1" pivotButton="0" quotePrefix="0" xfId="1">
      <alignment horizontal="center" vertical="center"/>
    </xf>
    <xf numFmtId="164" fontId="9" fillId="9" borderId="11" applyAlignment="1" pivotButton="0" quotePrefix="0" xfId="1">
      <alignment horizontal="center" vertical="center"/>
    </xf>
    <xf numFmtId="165" fontId="9" fillId="9" borderId="8" applyAlignment="1" pivotButton="0" quotePrefix="0" xfId="1">
      <alignment horizontal="center" vertical="center"/>
    </xf>
    <xf numFmtId="164" fontId="9" fillId="9" borderId="8" applyAlignment="1" pivotButton="0" quotePrefix="0" xfId="1">
      <alignment horizontal="center" vertical="center"/>
    </xf>
    <xf numFmtId="165" fontId="9" fillId="9" borderId="9" applyAlignment="1" pivotButton="0" quotePrefix="0" xfId="1">
      <alignment horizontal="center" vertical="center"/>
    </xf>
    <xf numFmtId="169" fontId="11" fillId="0" borderId="0" applyAlignment="1" pivotButton="0" quotePrefix="0" xfId="0">
      <alignment horizontal="center" vertical="center"/>
    </xf>
  </cellXfs>
  <cellStyles count="2">
    <cellStyle name="常规" xfId="0" builtinId="0"/>
    <cellStyle name="百分比" xfId="1" builtinId="5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82" formatCode="[&lt;=10000]0\.0,&quot;万&quot;;#,##0"/>
    </dxf>
    <dxf>
      <font>
        <color rgb="FF9C0006"/>
      </font>
      <fill>
        <patternFill>
          <bgColor rgb="FFFFC7CE"/>
        </patternFill>
      </fill>
    </dxf>
    <dxf>
      <numFmt numFmtId="182" formatCode="[&lt;=10000]0\.0,&quot;万&quot;;#,##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82" formatCode="[&lt;=10000]0\.0,&quot;万&quot;;#,##0"/>
    </dxf>
    <dxf>
      <numFmt numFmtId="182" formatCode="[&lt;=10000]0\.0,&quot;万&quot;;#,##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作者</author>
  </authors>
  <commentList>
    <comment ref="J44" authorId="0" shapeId="0">
      <text>
        <t>等于同比差值</t>
      </text>
    </comment>
    <comment ref="N44" authorId="0" shapeId="0">
      <text>
        <t xml:space="preserve">等于实际价格指数减对标值；抖音对标值=天猫同期价格指数 + 抖音VS天猫价格指数提升值（按25年H2统计结果确定）
</t>
      </text>
    </comment>
  </commentList>
</comment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1:CA160"/>
  <sheetViews>
    <sheetView showGridLines="0" tabSelected="1" zoomScaleNormal="100" workbookViewId="0">
      <pane xSplit="2" topLeftCell="C1" activePane="topRight" state="frozen"/>
      <selection pane="topRight" activeCell="M10" sqref="M10"/>
    </sheetView>
  </sheetViews>
  <sheetFormatPr baseColWidth="8" defaultRowHeight="13"/>
  <cols>
    <col width="8.6640625" customWidth="1" style="1" min="1" max="1"/>
    <col width="8.4140625" customWidth="1" style="1" min="2" max="2"/>
    <col width="8.6640625" customWidth="1" style="1" min="3" max="4"/>
    <col width="9.6640625" customWidth="1" style="1" min="5" max="5"/>
    <col width="9.25" customWidth="1" style="1" min="6" max="6"/>
    <col width="11.08203125" customWidth="1" style="1" min="7" max="7"/>
    <col width="9.83203125" customWidth="1" style="1" min="8" max="8"/>
    <col width="11.1640625" customWidth="1" style="1" min="9" max="9"/>
    <col width="10.58203125" customWidth="1" style="1" min="10" max="10"/>
    <col width="9.4140625" customWidth="1" style="1" min="11" max="11"/>
    <col width="8.6640625" customWidth="1" style="1" min="12" max="13"/>
    <col width="8.9140625" bestFit="1" customWidth="1" style="1" min="14" max="14"/>
    <col width="10.25" customWidth="1" style="1" min="15" max="17"/>
    <col width="8.6640625" customWidth="1" style="1" min="18" max="19"/>
    <col width="8.6640625" customWidth="1" style="1" min="20" max="16384"/>
  </cols>
  <sheetData>
    <row r="1" ht="14" customHeight="1">
      <c r="B1" s="2" t="inlineStr">
        <is>
          <t>截止日期</t>
        </is>
      </c>
      <c r="C1" s="12" t="n">
        <v>46213</v>
      </c>
      <c r="D1" s="12" t="inlineStr">
        <is>
          <t>0点</t>
        </is>
      </c>
      <c r="F1" s="14" t="n"/>
    </row>
    <row r="2" ht="14" customHeight="1">
      <c r="B2" s="2" t="n"/>
      <c r="C2" s="12" t="n"/>
      <c r="F2" s="14" t="n"/>
    </row>
    <row r="3" ht="14" customHeight="1">
      <c r="B3" s="2" t="inlineStr">
        <is>
          <t>自营销售</t>
        </is>
      </c>
      <c r="C3" s="12" t="n"/>
    </row>
    <row r="4" ht="14" customHeight="1">
      <c r="B4" s="2" t="inlineStr">
        <is>
          <t>MTD</t>
        </is>
      </c>
      <c r="C4" s="12" t="n"/>
    </row>
    <row r="5" ht="14" customHeight="1">
      <c r="B5" s="99" t="inlineStr">
        <is>
          <t>小组</t>
        </is>
      </c>
      <c r="C5" s="99" t="inlineStr">
        <is>
          <t>月度目标</t>
        </is>
      </c>
      <c r="D5" s="99" t="inlineStr">
        <is>
          <t>月度完成</t>
        </is>
      </c>
      <c r="E5" s="99" t="inlineStr">
        <is>
          <t>月完成率</t>
        </is>
      </c>
      <c r="F5" s="99" t="inlineStr">
        <is>
          <t>同期</t>
        </is>
      </c>
      <c r="G5" s="99" t="inlineStr">
        <is>
          <t>业绩同比</t>
        </is>
      </c>
      <c r="H5" s="99" t="inlineStr">
        <is>
          <t>部门阶段目标</t>
        </is>
      </c>
      <c r="I5" s="99" t="inlineStr">
        <is>
          <t>阶段完成率</t>
        </is>
      </c>
      <c r="J5" s="99" t="inlineStr">
        <is>
          <t>小组阶段目标</t>
        </is>
      </c>
      <c r="K5" s="99" t="inlineStr">
        <is>
          <t>阶段完成率</t>
        </is>
      </c>
    </row>
    <row r="6" ht="14" customHeight="1">
      <c r="B6" s="5" t="inlineStr">
        <is>
          <t>饰品1组</t>
        </is>
      </c>
      <c r="C6" s="100" t="n">
        <v>71810000</v>
      </c>
      <c r="D6" s="100" t="n">
        <v>19084602.17775</v>
      </c>
      <c r="E6" s="101">
        <f>D6/C6</f>
        <v/>
      </c>
      <c r="F6" s="100" t="n">
        <v>18525484.71198</v>
      </c>
      <c r="G6" s="101">
        <f>D6/F6-1</f>
        <v/>
      </c>
      <c r="H6" s="100" t="n">
        <v>20769369.68925536</v>
      </c>
      <c r="I6" s="101">
        <f>D6/H6</f>
        <v/>
      </c>
      <c r="J6" s="100" t="n">
        <v>20100000</v>
      </c>
      <c r="K6" s="101">
        <f>D6/J6</f>
        <v/>
      </c>
      <c r="L6" s="39" t="n"/>
    </row>
    <row r="7" ht="14" customHeight="1">
      <c r="B7" s="5" t="inlineStr">
        <is>
          <t>饰品2组</t>
        </is>
      </c>
      <c r="C7" s="100" t="n">
        <v>132000000</v>
      </c>
      <c r="D7" s="100" t="n">
        <v>25946622.54581</v>
      </c>
      <c r="E7" s="101">
        <f>D7/C7</f>
        <v/>
      </c>
      <c r="F7" s="100" t="n">
        <v>31373937.66763</v>
      </c>
      <c r="G7" s="101">
        <f>D7/F7-1</f>
        <v/>
      </c>
      <c r="H7" s="100" t="n">
        <v>38177925.06589205</v>
      </c>
      <c r="I7" s="101">
        <f>D7/H7</f>
        <v/>
      </c>
      <c r="J7" s="100" t="n">
        <v>39352010.8</v>
      </c>
      <c r="K7" s="101">
        <f>D7/J7</f>
        <v/>
      </c>
      <c r="L7" s="39" t="n"/>
    </row>
    <row r="8">
      <c r="B8" s="5" t="inlineStr">
        <is>
          <t>海淘组</t>
        </is>
      </c>
      <c r="C8" s="100" t="n">
        <v>9437018</v>
      </c>
      <c r="D8" s="100" t="n">
        <v>3286944.35109</v>
      </c>
      <c r="E8" s="101">
        <f>D8/C8</f>
        <v/>
      </c>
      <c r="F8" s="100" t="n">
        <v>2232121.1192</v>
      </c>
      <c r="G8" s="101">
        <f>D8/F8-1</f>
        <v/>
      </c>
      <c r="H8" s="100" t="n">
        <v>2729437.621586928</v>
      </c>
      <c r="I8" s="101">
        <f>D8/H8</f>
        <v/>
      </c>
      <c r="J8" s="100" t="n">
        <v>2860000</v>
      </c>
      <c r="K8" s="101">
        <f>D8/J8</f>
        <v/>
      </c>
      <c r="L8" s="39" t="n"/>
    </row>
    <row r="9" ht="14" customHeight="1">
      <c r="B9" s="5" t="inlineStr">
        <is>
          <t>珠宝1组</t>
        </is>
      </c>
      <c r="C9" s="100" t="n">
        <v>88000000</v>
      </c>
      <c r="D9" s="100" t="n">
        <v>20892242.00753</v>
      </c>
      <c r="E9" s="101">
        <f>D9/C9</f>
        <v/>
      </c>
      <c r="F9" s="100" t="n">
        <v>19760858.74571</v>
      </c>
      <c r="G9" s="101">
        <f>D9/F9-1</f>
        <v/>
      </c>
      <c r="H9" s="100" t="n">
        <v>25451950.04392803</v>
      </c>
      <c r="I9" s="101">
        <f>D9/H9</f>
        <v/>
      </c>
      <c r="J9" s="100" t="n">
        <v>22117293</v>
      </c>
      <c r="K9" s="101">
        <f>D9/J9</f>
        <v/>
      </c>
      <c r="L9" s="39" t="n"/>
    </row>
    <row r="10" ht="14" customHeight="1">
      <c r="B10" s="5" t="inlineStr">
        <is>
          <t>珠宝2组</t>
        </is>
      </c>
      <c r="C10" s="100" t="n">
        <v>66000000</v>
      </c>
      <c r="D10" s="100" t="n">
        <v>16481174.63984</v>
      </c>
      <c r="E10" s="101">
        <f>D10/C10</f>
        <v/>
      </c>
      <c r="F10" s="100" t="n">
        <v>14542584.69997</v>
      </c>
      <c r="G10" s="101">
        <f>D10/F10-1</f>
        <v/>
      </c>
      <c r="H10" s="100" t="n">
        <v>19088962.53294602</v>
      </c>
      <c r="I10" s="101">
        <f>D10/H10</f>
        <v/>
      </c>
      <c r="J10" s="100" t="n">
        <v>18600000</v>
      </c>
      <c r="K10" s="101">
        <f>D10/J10</f>
        <v/>
      </c>
      <c r="L10" s="39" t="n"/>
    </row>
    <row r="11" ht="14" customHeight="1">
      <c r="B11" s="5" t="inlineStr">
        <is>
          <t>珠宝3组</t>
        </is>
      </c>
      <c r="C11" s="100" t="n">
        <v>62390797</v>
      </c>
      <c r="D11" s="100" t="n">
        <v>13101116.62298</v>
      </c>
      <c r="E11" s="101">
        <f>D11/C11</f>
        <v/>
      </c>
      <c r="F11" s="100" t="n">
        <v>15038979.16497999</v>
      </c>
      <c r="G11" s="101">
        <f>D11/F11-1</f>
        <v/>
      </c>
      <c r="H11" s="100" t="n">
        <v>18045084.6414188</v>
      </c>
      <c r="I11" s="101">
        <f>D11/H11</f>
        <v/>
      </c>
      <c r="J11" s="100" t="n">
        <v>17316176.26</v>
      </c>
      <c r="K11" s="101">
        <f>D11/J11</f>
        <v/>
      </c>
      <c r="L11" s="39" t="n"/>
    </row>
    <row r="12" ht="14" customHeight="1">
      <c r="B12" s="5" t="inlineStr">
        <is>
          <t>总</t>
        </is>
      </c>
      <c r="C12" s="100">
        <f>SUM(C6:C11)</f>
        <v/>
      </c>
      <c r="D12" s="100">
        <f>SUM(D6:D11)</f>
        <v/>
      </c>
      <c r="E12" s="101">
        <f>D12/C12</f>
        <v/>
      </c>
      <c r="F12" s="100">
        <f>SUM(F6:F11)</f>
        <v/>
      </c>
      <c r="G12" s="101">
        <f>D12/F12-1</f>
        <v/>
      </c>
      <c r="H12" s="100">
        <f>SUM(H6:H11)</f>
        <v/>
      </c>
      <c r="I12" s="101">
        <f>D12/H12</f>
        <v/>
      </c>
      <c r="J12" s="100">
        <f>SUM(J6:J11)</f>
        <v/>
      </c>
      <c r="K12" s="101">
        <f>D12/J12</f>
        <v/>
      </c>
      <c r="L12" s="39" t="n"/>
    </row>
    <row r="13" ht="14" customHeight="1">
      <c r="B13" s="2" t="n"/>
      <c r="C13" s="12" t="n"/>
    </row>
    <row r="14" ht="14" customHeight="1">
      <c r="B14" s="2" t="inlineStr">
        <is>
          <t>历史月份完成</t>
        </is>
      </c>
      <c r="C14" s="12" t="n"/>
      <c r="G14" s="9" t="n"/>
      <c r="H14" s="20" t="n"/>
    </row>
    <row r="15" ht="14" customHeight="1">
      <c r="B15" s="99" t="inlineStr">
        <is>
          <t>小组</t>
        </is>
      </c>
      <c r="C15" s="99" t="inlineStr">
        <is>
          <t>YTD</t>
        </is>
      </c>
      <c r="D15" s="79" t="n"/>
      <c r="E15" s="79" t="n"/>
      <c r="F15" s="79" t="n"/>
      <c r="G15" s="80" t="n"/>
      <c r="H15" s="102" t="inlineStr">
        <is>
          <t>1月</t>
        </is>
      </c>
      <c r="I15" s="79" t="n"/>
      <c r="J15" s="79" t="n"/>
      <c r="K15" s="79" t="n"/>
      <c r="L15" s="80" t="n"/>
      <c r="M15" s="99" t="inlineStr">
        <is>
          <t>2月</t>
        </is>
      </c>
      <c r="N15" s="79" t="n"/>
      <c r="O15" s="79" t="n"/>
      <c r="P15" s="79" t="n"/>
      <c r="Q15" s="80" t="n"/>
      <c r="R15" s="102" t="inlineStr">
        <is>
          <t>3月</t>
        </is>
      </c>
      <c r="S15" s="79" t="n"/>
      <c r="T15" s="79" t="n"/>
      <c r="U15" s="79" t="n"/>
      <c r="V15" s="80" t="n"/>
      <c r="W15" s="99" t="inlineStr">
        <is>
          <t>4月</t>
        </is>
      </c>
      <c r="X15" s="79" t="n"/>
      <c r="Y15" s="79" t="n"/>
      <c r="Z15" s="79" t="n"/>
      <c r="AA15" s="80" t="n"/>
      <c r="AB15" s="102" t="inlineStr">
        <is>
          <t>5月</t>
        </is>
      </c>
      <c r="AC15" s="79" t="n"/>
      <c r="AD15" s="79" t="n"/>
      <c r="AE15" s="79" t="n"/>
      <c r="AF15" s="80" t="n"/>
      <c r="AG15" s="99" t="inlineStr">
        <is>
          <t>6月</t>
        </is>
      </c>
      <c r="AH15" s="79" t="n"/>
      <c r="AI15" s="79" t="n"/>
      <c r="AJ15" s="79" t="n"/>
      <c r="AK15" s="80" t="n"/>
    </row>
    <row r="16" ht="13.5" customHeight="1">
      <c r="B16" s="84" t="n"/>
      <c r="C16" s="99" t="inlineStr">
        <is>
          <t>YTD目标</t>
        </is>
      </c>
      <c r="D16" s="99" t="inlineStr">
        <is>
          <t>YTD完成</t>
        </is>
      </c>
      <c r="E16" s="99" t="inlineStr">
        <is>
          <t>YTD完成率</t>
        </is>
      </c>
      <c r="F16" s="99" t="inlineStr">
        <is>
          <t>YTD同期</t>
        </is>
      </c>
      <c r="G16" s="99" t="inlineStr">
        <is>
          <t>YTD业绩同比</t>
        </is>
      </c>
      <c r="H16" s="102" t="inlineStr">
        <is>
          <t>1月目标</t>
        </is>
      </c>
      <c r="I16" s="102" t="inlineStr">
        <is>
          <t>1月完成</t>
        </is>
      </c>
      <c r="J16" s="102" t="inlineStr">
        <is>
          <t>1月完成率</t>
        </is>
      </c>
      <c r="K16" s="102" t="inlineStr">
        <is>
          <t>同期</t>
        </is>
      </c>
      <c r="L16" s="102" t="inlineStr">
        <is>
          <t>业绩同比</t>
        </is>
      </c>
      <c r="M16" s="99" t="inlineStr">
        <is>
          <t>2月目标</t>
        </is>
      </c>
      <c r="N16" s="99" t="inlineStr">
        <is>
          <t>2月完成</t>
        </is>
      </c>
      <c r="O16" s="99" t="inlineStr">
        <is>
          <t>2月完成率</t>
        </is>
      </c>
      <c r="P16" s="99" t="inlineStr">
        <is>
          <t>同期</t>
        </is>
      </c>
      <c r="Q16" s="99" t="inlineStr">
        <is>
          <t>业绩同比</t>
        </is>
      </c>
      <c r="R16" s="102" t="inlineStr">
        <is>
          <t>3月目标</t>
        </is>
      </c>
      <c r="S16" s="102" t="inlineStr">
        <is>
          <t>3月完成</t>
        </is>
      </c>
      <c r="T16" s="102" t="inlineStr">
        <is>
          <t>3月完成率</t>
        </is>
      </c>
      <c r="U16" s="102" t="inlineStr">
        <is>
          <t>同期</t>
        </is>
      </c>
      <c r="V16" s="102" t="inlineStr">
        <is>
          <t>业绩同比</t>
        </is>
      </c>
      <c r="W16" s="99" t="inlineStr">
        <is>
          <t>4月目标</t>
        </is>
      </c>
      <c r="X16" s="99" t="inlineStr">
        <is>
          <t>4月完成</t>
        </is>
      </c>
      <c r="Y16" s="99" t="inlineStr">
        <is>
          <t>4月完成率</t>
        </is>
      </c>
      <c r="Z16" s="99" t="inlineStr">
        <is>
          <t>同期</t>
        </is>
      </c>
      <c r="AA16" s="99" t="inlineStr">
        <is>
          <t>业绩同比</t>
        </is>
      </c>
      <c r="AB16" s="102" t="inlineStr">
        <is>
          <t>5月目标</t>
        </is>
      </c>
      <c r="AC16" s="102" t="inlineStr">
        <is>
          <t>5月完成</t>
        </is>
      </c>
      <c r="AD16" s="102" t="inlineStr">
        <is>
          <t>5月完成率</t>
        </is>
      </c>
      <c r="AE16" s="102" t="inlineStr">
        <is>
          <t>同期</t>
        </is>
      </c>
      <c r="AF16" s="102" t="inlineStr">
        <is>
          <t>业绩同比</t>
        </is>
      </c>
      <c r="AG16" s="99" t="inlineStr">
        <is>
          <t>6月目标</t>
        </is>
      </c>
      <c r="AH16" s="99" t="inlineStr">
        <is>
          <t>6月完成</t>
        </is>
      </c>
      <c r="AI16" s="99" t="inlineStr">
        <is>
          <t>6月完成率</t>
        </is>
      </c>
      <c r="AJ16" s="99" t="inlineStr">
        <is>
          <t>同期</t>
        </is>
      </c>
      <c r="AK16" s="99" t="inlineStr">
        <is>
          <t>业绩同比</t>
        </is>
      </c>
    </row>
    <row r="17" ht="14" customHeight="1">
      <c r="B17" s="5" t="inlineStr">
        <is>
          <t>饰品1组</t>
        </is>
      </c>
      <c r="C17" s="100">
        <f>H17+H6+M17+R17+W17+AB17+AG17</f>
        <v/>
      </c>
      <c r="D17" s="100">
        <f>I17+D6+N17+S17+X17+AC17+AH17</f>
        <v/>
      </c>
      <c r="E17" s="101">
        <f>D17/C17</f>
        <v/>
      </c>
      <c r="F17" s="100">
        <f>K17+F6+P17+U17+Z17+AE17+AJ17</f>
        <v/>
      </c>
      <c r="G17" s="101">
        <f>D17/F17-1</f>
        <v/>
      </c>
      <c r="H17" s="100" t="n">
        <v>66805489</v>
      </c>
      <c r="I17" s="100" t="n">
        <v>75157886.94628999</v>
      </c>
      <c r="J17" s="101">
        <f>I17/H17</f>
        <v/>
      </c>
      <c r="K17" s="100" t="n">
        <v>62193125.21781</v>
      </c>
      <c r="L17" s="101">
        <f>I17/K17-1</f>
        <v/>
      </c>
      <c r="M17" s="100" t="n">
        <v>64967749</v>
      </c>
      <c r="N17" s="100" t="n">
        <v>65102743.40245</v>
      </c>
      <c r="O17" s="101">
        <f>N17/M17</f>
        <v/>
      </c>
      <c r="P17" s="100" t="n">
        <v>61562161.55425999</v>
      </c>
      <c r="Q17" s="101">
        <f>N17/P17-1</f>
        <v/>
      </c>
      <c r="R17" s="100" t="n">
        <v>85500000</v>
      </c>
      <c r="S17" s="100" t="n">
        <v>84127237.03242999</v>
      </c>
      <c r="T17" s="101">
        <f>S17/R17</f>
        <v/>
      </c>
      <c r="U17" s="100" t="n">
        <v>80861414.19235997</v>
      </c>
      <c r="V17" s="101">
        <f>S17/U17-1</f>
        <v/>
      </c>
      <c r="W17" s="100" t="n">
        <v>87500000</v>
      </c>
      <c r="X17" s="100" t="n">
        <v>87560608.37718002</v>
      </c>
      <c r="Y17" s="101">
        <f>X17/W17</f>
        <v/>
      </c>
      <c r="Z17" s="100" t="n">
        <v>82427193.20645998</v>
      </c>
      <c r="AA17" s="101">
        <f>X17/Z17-1</f>
        <v/>
      </c>
      <c r="AB17" s="100" t="n">
        <v>90500000</v>
      </c>
      <c r="AC17" s="100" t="n">
        <v>92247738.73822999</v>
      </c>
      <c r="AD17" s="101">
        <f>AC17/AB17</f>
        <v/>
      </c>
      <c r="AE17" s="100" t="n">
        <v>85642530.33848001</v>
      </c>
      <c r="AF17" s="101">
        <f>AC17/AE17-1</f>
        <v/>
      </c>
      <c r="AG17" s="100" t="n">
        <v>75008732</v>
      </c>
      <c r="AH17" s="100" t="n">
        <v>78830244.92048</v>
      </c>
      <c r="AI17" s="101">
        <f>AH17/AG17</f>
        <v/>
      </c>
      <c r="AJ17" s="100" t="n">
        <v>70599332.63226001</v>
      </c>
      <c r="AK17" s="101">
        <f>AH17/AJ17-1</f>
        <v/>
      </c>
    </row>
    <row r="18" ht="14" customHeight="1">
      <c r="B18" s="5" t="inlineStr">
        <is>
          <t>饰品2组</t>
        </is>
      </c>
      <c r="C18" s="100">
        <f>H18+H7+M18+R18+W18+AB18+AG18</f>
        <v/>
      </c>
      <c r="D18" s="100">
        <f>I18+D7+N18+S18+X18+AC18+AH18</f>
        <v/>
      </c>
      <c r="E18" s="101">
        <f>D18/C18</f>
        <v/>
      </c>
      <c r="F18" s="100">
        <f>K18+F7+P18+U18+Z18+AE18+AJ18</f>
        <v/>
      </c>
      <c r="G18" s="101">
        <f>D18/F18-1</f>
        <v/>
      </c>
      <c r="H18" s="100" t="n">
        <v>166917899</v>
      </c>
      <c r="I18" s="100" t="n">
        <v>147154400.71296</v>
      </c>
      <c r="J18" s="101">
        <f>I18/H18</f>
        <v/>
      </c>
      <c r="K18" s="100" t="n">
        <v>139284473.4678899</v>
      </c>
      <c r="L18" s="101">
        <f>I18/K18-1</f>
        <v/>
      </c>
      <c r="M18" s="100" t="n">
        <v>121176410</v>
      </c>
      <c r="N18" s="100" t="n">
        <v>100323158.00826</v>
      </c>
      <c r="O18" s="101">
        <f>N18/M18</f>
        <v/>
      </c>
      <c r="P18" s="100" t="n">
        <v>92957760.08076999</v>
      </c>
      <c r="Q18" s="101">
        <f>N18/P18-1</f>
        <v/>
      </c>
      <c r="R18" s="100" t="n">
        <v>149666097</v>
      </c>
      <c r="S18" s="100" t="n">
        <v>115540127.44901</v>
      </c>
      <c r="T18" s="101">
        <f>S18/R18</f>
        <v/>
      </c>
      <c r="U18" s="100" t="n">
        <v>124709048.818</v>
      </c>
      <c r="V18" s="101">
        <f>S18/U18-1</f>
        <v/>
      </c>
      <c r="W18" s="100" t="n">
        <v>159000000</v>
      </c>
      <c r="X18" s="100" t="n">
        <v>122586915.8165</v>
      </c>
      <c r="Y18" s="101">
        <f>X18/W18</f>
        <v/>
      </c>
      <c r="Z18" s="100" t="n">
        <v>133891776.93629</v>
      </c>
      <c r="AA18" s="101">
        <f>X18/Z18-1</f>
        <v/>
      </c>
      <c r="AB18" s="100" t="n">
        <v>167000000</v>
      </c>
      <c r="AC18" s="100" t="n">
        <v>129220330.1276</v>
      </c>
      <c r="AD18" s="101">
        <f>AC18/AB18</f>
        <v/>
      </c>
      <c r="AE18" s="100" t="n">
        <v>140909244.71651</v>
      </c>
      <c r="AF18" s="101">
        <f>AC18/AE18-1</f>
        <v/>
      </c>
      <c r="AG18" s="100" t="n">
        <v>135000000</v>
      </c>
      <c r="AH18" s="100" t="n">
        <v>97296856.42804</v>
      </c>
      <c r="AI18" s="101">
        <f>AH18/AG18</f>
        <v/>
      </c>
      <c r="AJ18" s="100" t="n">
        <v>114042030.67125</v>
      </c>
      <c r="AK18" s="101">
        <f>AH18/AJ18-1</f>
        <v/>
      </c>
    </row>
    <row r="19" ht="14" customHeight="1">
      <c r="B19" s="5" t="inlineStr">
        <is>
          <t>海淘组</t>
        </is>
      </c>
      <c r="C19" s="100">
        <f>H19+H8+M19+R19+W19+AB19+AG19</f>
        <v/>
      </c>
      <c r="D19" s="100">
        <f>I19+D8+N19+S19+X19+AC19+AH19</f>
        <v/>
      </c>
      <c r="E19" s="101">
        <f>D19/C19</f>
        <v/>
      </c>
      <c r="F19" s="100">
        <f>K19+F8+P19+U19+Z19+AE19+AJ19</f>
        <v/>
      </c>
      <c r="G19" s="101">
        <f>D19/F19-1</f>
        <v/>
      </c>
      <c r="H19" s="100" t="n">
        <v>12361972</v>
      </c>
      <c r="I19" s="100" t="n">
        <v>15663279.21225</v>
      </c>
      <c r="J19" s="101">
        <f>I19/H19</f>
        <v/>
      </c>
      <c r="K19" s="100" t="n">
        <v>10578276.17718</v>
      </c>
      <c r="L19" s="101">
        <f>I19/K19-1</f>
        <v/>
      </c>
      <c r="M19" s="100" t="n">
        <v>12531780</v>
      </c>
      <c r="N19" s="100" t="n">
        <v>15904460.09178</v>
      </c>
      <c r="O19" s="101">
        <f>N19/M19</f>
        <v/>
      </c>
      <c r="P19" s="100" t="n">
        <v>11369547.31715</v>
      </c>
      <c r="Q19" s="101">
        <f>N19/P19-1</f>
        <v/>
      </c>
      <c r="R19" s="100" t="n">
        <v>14364169</v>
      </c>
      <c r="S19" s="100" t="n">
        <v>17546643.63365</v>
      </c>
      <c r="T19" s="101">
        <f>S19/R19</f>
        <v/>
      </c>
      <c r="U19" s="100" t="n">
        <v>12314469.92101</v>
      </c>
      <c r="V19" s="101">
        <f>S19/U19-1</f>
        <v/>
      </c>
      <c r="W19" s="100" t="n">
        <v>14909847</v>
      </c>
      <c r="X19" s="100" t="n">
        <v>16209575.43853999</v>
      </c>
      <c r="Y19" s="101">
        <f>X19/W19</f>
        <v/>
      </c>
      <c r="Z19" s="100" t="n">
        <v>12780802.04293</v>
      </c>
      <c r="AA19" s="101">
        <f>X19/Z19-1</f>
        <v/>
      </c>
      <c r="AB19" s="100" t="n">
        <v>13930836</v>
      </c>
      <c r="AC19" s="100" t="n">
        <v>17184923.91334</v>
      </c>
      <c r="AD19" s="101">
        <f>AC19/AB19</f>
        <v/>
      </c>
      <c r="AE19" s="100" t="n">
        <v>11686496.80066</v>
      </c>
      <c r="AF19" s="101">
        <f>AC19/AE19-1</f>
        <v/>
      </c>
      <c r="AG19" s="100" t="n">
        <v>9709857</v>
      </c>
      <c r="AH19" s="100" t="n">
        <v>12495040.30841</v>
      </c>
      <c r="AI19" s="101">
        <f>AH19/AG19</f>
        <v/>
      </c>
      <c r="AJ19" s="100" t="n">
        <v>7803287.171700002</v>
      </c>
      <c r="AK19" s="101">
        <f>AH19/AJ19-1</f>
        <v/>
      </c>
    </row>
    <row r="20" ht="14" customHeight="1">
      <c r="B20" s="5" t="inlineStr">
        <is>
          <t>珠宝1组</t>
        </is>
      </c>
      <c r="C20" s="100">
        <f>H20+H9+M20+R20+W20+AB20+AG20</f>
        <v/>
      </c>
      <c r="D20" s="100">
        <f>I20+D9+N20+S20+X20+AC20+AH20</f>
        <v/>
      </c>
      <c r="E20" s="101">
        <f>D20/C20</f>
        <v/>
      </c>
      <c r="F20" s="100">
        <f>K20+F9+P20+U20+Z20+AE20+AJ20</f>
        <v/>
      </c>
      <c r="G20" s="101">
        <f>D20/F20-1</f>
        <v/>
      </c>
      <c r="H20" s="100" t="n">
        <v>153070506</v>
      </c>
      <c r="I20" s="100" t="n">
        <v>149853955.98129</v>
      </c>
      <c r="J20" s="101">
        <f>I20/H20</f>
        <v/>
      </c>
      <c r="K20" s="100" t="n">
        <v>133573054.92636</v>
      </c>
      <c r="L20" s="101">
        <f>I20/K20-1</f>
        <v/>
      </c>
      <c r="M20" s="100" t="n">
        <v>119985899</v>
      </c>
      <c r="N20" s="100" t="n">
        <v>122495393.90419</v>
      </c>
      <c r="O20" s="101">
        <f>N20/M20</f>
        <v/>
      </c>
      <c r="P20" s="100" t="n">
        <v>115231325.0318</v>
      </c>
      <c r="Q20" s="101">
        <f>N20/P20-1</f>
        <v/>
      </c>
      <c r="R20" s="100" t="n">
        <v>124000000</v>
      </c>
      <c r="S20" s="100" t="n">
        <v>113766950.90421</v>
      </c>
      <c r="T20" s="101">
        <f>S20/R20</f>
        <v/>
      </c>
      <c r="U20" s="100" t="n">
        <v>107716849.65928</v>
      </c>
      <c r="V20" s="101">
        <f>S20/U20-1</f>
        <v/>
      </c>
      <c r="W20" s="100" t="n">
        <v>111000000</v>
      </c>
      <c r="X20" s="100" t="n">
        <v>76671412.99905999</v>
      </c>
      <c r="Y20" s="101">
        <f>X20/W20</f>
        <v/>
      </c>
      <c r="Z20" s="100" t="n">
        <v>96906534.88341002</v>
      </c>
      <c r="AA20" s="101">
        <f>X20/Z20-1</f>
        <v/>
      </c>
      <c r="AB20" s="100" t="n">
        <v>125000000</v>
      </c>
      <c r="AC20" s="100" t="n">
        <v>131730352.44366</v>
      </c>
      <c r="AD20" s="101">
        <f>AC20/AB20</f>
        <v/>
      </c>
      <c r="AE20" s="100" t="n">
        <v>109483153.26701</v>
      </c>
      <c r="AF20" s="101">
        <f>AC20/AE20-1</f>
        <v/>
      </c>
      <c r="AG20" s="100" t="n">
        <v>104000000</v>
      </c>
      <c r="AH20" s="100" t="n">
        <v>89351739.05991998</v>
      </c>
      <c r="AI20" s="101">
        <f>AH20/AG20</f>
        <v/>
      </c>
      <c r="AJ20" s="100" t="n">
        <v>91121782.15383001</v>
      </c>
      <c r="AK20" s="101">
        <f>AH20/AJ20-1</f>
        <v/>
      </c>
    </row>
    <row r="21" ht="14" customHeight="1">
      <c r="B21" s="5" t="inlineStr">
        <is>
          <t>珠宝2组</t>
        </is>
      </c>
      <c r="C21" s="100">
        <f>H21+H10+M21+R21+W21+AB21+AG21</f>
        <v/>
      </c>
      <c r="D21" s="100">
        <f>I21+D10+N21+S21+X21+AC21+AH21</f>
        <v/>
      </c>
      <c r="E21" s="101">
        <f>D21/C21</f>
        <v/>
      </c>
      <c r="F21" s="100">
        <f>K21+F10+P21+U21+Z21+AE21+AJ21</f>
        <v/>
      </c>
      <c r="G21" s="101">
        <f>D21/F21-1</f>
        <v/>
      </c>
      <c r="H21" s="100" t="n">
        <v>116730861</v>
      </c>
      <c r="I21" s="100" t="n">
        <v>108106098.28546</v>
      </c>
      <c r="J21" s="101">
        <f>I21/H21</f>
        <v/>
      </c>
      <c r="K21" s="100" t="n">
        <v>100754526.006</v>
      </c>
      <c r="L21" s="101">
        <f>I21/K21-1</f>
        <v/>
      </c>
      <c r="M21" s="100" t="n">
        <v>149568199</v>
      </c>
      <c r="N21" s="100" t="n">
        <v>92083582.30304</v>
      </c>
      <c r="O21" s="101">
        <f>N21/M21</f>
        <v/>
      </c>
      <c r="P21" s="100" t="n">
        <v>142498806.13318</v>
      </c>
      <c r="Q21" s="101">
        <f>N21/P21-1</f>
        <v/>
      </c>
      <c r="R21" s="100" t="n">
        <v>110000000</v>
      </c>
      <c r="S21" s="100" t="n">
        <v>90892387.41354001</v>
      </c>
      <c r="T21" s="101">
        <f>S21/R21</f>
        <v/>
      </c>
      <c r="U21" s="100" t="n">
        <v>96542725.62295</v>
      </c>
      <c r="V21" s="101">
        <f>S21/U21-1</f>
        <v/>
      </c>
      <c r="W21" s="100" t="n">
        <v>88000000</v>
      </c>
      <c r="X21" s="100" t="n">
        <v>60637515.29646</v>
      </c>
      <c r="Y21" s="101">
        <f>X21/W21</f>
        <v/>
      </c>
      <c r="Z21" s="100" t="n">
        <v>76289720.86648999</v>
      </c>
      <c r="AA21" s="101">
        <f>X21/Z21-1</f>
        <v/>
      </c>
      <c r="AB21" s="100" t="n">
        <v>113000000</v>
      </c>
      <c r="AC21" s="100" t="n">
        <v>107283441.80989</v>
      </c>
      <c r="AD21" s="101">
        <f>AC21/AB21</f>
        <v/>
      </c>
      <c r="AE21" s="100" t="n">
        <v>98510572.27473</v>
      </c>
      <c r="AF21" s="101">
        <f>AC21/AE21-1</f>
        <v/>
      </c>
      <c r="AG21" s="100" t="n">
        <v>65000000</v>
      </c>
      <c r="AH21" s="100" t="n">
        <v>67826846.48261002</v>
      </c>
      <c r="AI21" s="101">
        <f>AH21/AG21</f>
        <v/>
      </c>
      <c r="AJ21" s="100" t="n">
        <v>57531241.56743</v>
      </c>
      <c r="AK21" s="101">
        <f>AH21/AJ21-1</f>
        <v/>
      </c>
    </row>
    <row r="22" ht="14" customHeight="1">
      <c r="B22" s="5" t="inlineStr">
        <is>
          <t>珠宝3组</t>
        </is>
      </c>
      <c r="C22" s="100">
        <f>H22+H11+M22+R22+W22+AB22+AG22</f>
        <v/>
      </c>
      <c r="D22" s="100">
        <f>I22+D11+N22+S22+X22+AC22+AH22</f>
        <v/>
      </c>
      <c r="E22" s="101">
        <f>D22/C22</f>
        <v/>
      </c>
      <c r="F22" s="100">
        <f>K22+F11+P22+U22+Z22+AE22+AJ22</f>
        <v/>
      </c>
      <c r="G22" s="101">
        <f>D22/F22-1</f>
        <v/>
      </c>
      <c r="H22" s="100" t="n">
        <v>61749980</v>
      </c>
      <c r="I22" s="100" t="n">
        <v>58656531.59586002</v>
      </c>
      <c r="J22" s="101">
        <f>I22/H22</f>
        <v/>
      </c>
      <c r="K22" s="100" t="n">
        <v>54108121.04595999</v>
      </c>
      <c r="L22" s="101">
        <f>I22/K22-1</f>
        <v/>
      </c>
      <c r="M22" s="100" t="n">
        <v>54819029</v>
      </c>
      <c r="N22" s="100" t="n">
        <v>51963518.35253999</v>
      </c>
      <c r="O22" s="101">
        <f>N22/M22</f>
        <v/>
      </c>
      <c r="P22" s="100" t="n">
        <v>51657372.74155001</v>
      </c>
      <c r="Q22" s="101">
        <f>N22/P22-1</f>
        <v/>
      </c>
      <c r="R22" s="100" t="n">
        <v>67880797</v>
      </c>
      <c r="S22" s="100" t="n">
        <v>56174213.72602999</v>
      </c>
      <c r="T22" s="101">
        <f>S22/R22</f>
        <v/>
      </c>
      <c r="U22" s="100" t="n">
        <v>59629252.81211999</v>
      </c>
      <c r="V22" s="101">
        <f>S22/U22-1</f>
        <v/>
      </c>
      <c r="W22" s="100" t="n">
        <v>71911226</v>
      </c>
      <c r="X22" s="100" t="n">
        <v>52637000.6932</v>
      </c>
      <c r="Y22" s="101">
        <f>X22/W22</f>
        <v/>
      </c>
      <c r="Z22" s="100" t="n">
        <v>63148669.64872</v>
      </c>
      <c r="AA22" s="101">
        <f>X22/Z22-1</f>
        <v/>
      </c>
      <c r="AB22" s="100" t="n">
        <v>99180989</v>
      </c>
      <c r="AC22" s="100" t="n">
        <v>71091802.81850001</v>
      </c>
      <c r="AD22" s="101">
        <f>AC22/AB22</f>
        <v/>
      </c>
      <c r="AE22" s="100" t="n">
        <v>87088997.22617002</v>
      </c>
      <c r="AF22" s="101">
        <f>AC22/AE22-1</f>
        <v/>
      </c>
      <c r="AG22" s="100" t="n">
        <v>69111524</v>
      </c>
      <c r="AH22" s="100" t="n">
        <v>54088680.61899</v>
      </c>
      <c r="AI22" s="101">
        <f>AH22/AG22</f>
        <v/>
      </c>
      <c r="AJ22" s="100" t="n">
        <v>60586484.79090001</v>
      </c>
      <c r="AK22" s="101">
        <f>AH22/AJ22-1</f>
        <v/>
      </c>
    </row>
    <row r="23" ht="14" customHeight="1">
      <c r="B23" s="5" t="inlineStr">
        <is>
          <t>总</t>
        </is>
      </c>
      <c r="C23" s="100">
        <f>H23+H12+M23+R23+W23+AB23+AG23</f>
        <v/>
      </c>
      <c r="D23" s="100">
        <f>I23+D12+N23+S23+X23+AC23+AH23</f>
        <v/>
      </c>
      <c r="E23" s="101">
        <f>D23/C23</f>
        <v/>
      </c>
      <c r="F23" s="100">
        <f>K23+F12+P23+U23+Z23+AE23+AJ23</f>
        <v/>
      </c>
      <c r="G23" s="101">
        <f>D23/F23-1</f>
        <v/>
      </c>
      <c r="H23" s="100">
        <f>SUM(H17:H22)</f>
        <v/>
      </c>
      <c r="I23" s="100">
        <f>SUM(I17:I22)</f>
        <v/>
      </c>
      <c r="J23" s="101">
        <f>I23/H23</f>
        <v/>
      </c>
      <c r="K23" s="100">
        <f>SUM(K17:K22)</f>
        <v/>
      </c>
      <c r="L23" s="101">
        <f>I23/K23-1</f>
        <v/>
      </c>
      <c r="M23" s="100">
        <f>SUM(M17:M22)</f>
        <v/>
      </c>
      <c r="N23" s="100">
        <f>SUM(N17:N22)</f>
        <v/>
      </c>
      <c r="O23" s="101">
        <f>N23/M23</f>
        <v/>
      </c>
      <c r="P23" s="100">
        <f>SUM(P17:P22)</f>
        <v/>
      </c>
      <c r="Q23" s="101">
        <f>N23/P23-1</f>
        <v/>
      </c>
      <c r="R23" s="100">
        <f>SUM(R17:R22)</f>
        <v/>
      </c>
      <c r="S23" s="100">
        <f>SUM(S17:S22)</f>
        <v/>
      </c>
      <c r="T23" s="101">
        <f>S23/R23</f>
        <v/>
      </c>
      <c r="U23" s="100">
        <f>SUM(U17:U22)</f>
        <v/>
      </c>
      <c r="V23" s="101">
        <f>S23/U23-1</f>
        <v/>
      </c>
      <c r="W23" s="100">
        <f>SUM(W17:W22)</f>
        <v/>
      </c>
      <c r="X23" s="100">
        <f>SUM(X17:X22)</f>
        <v/>
      </c>
      <c r="Y23" s="101">
        <f>X23/W23</f>
        <v/>
      </c>
      <c r="Z23" s="100">
        <f>SUM(Z17:Z22)</f>
        <v/>
      </c>
      <c r="AA23" s="101">
        <f>X23/Z23-1</f>
        <v/>
      </c>
      <c r="AB23" s="100">
        <f>SUM(AB17:AB22)</f>
        <v/>
      </c>
      <c r="AC23" s="100">
        <f>SUM(AC17:AC22)</f>
        <v/>
      </c>
      <c r="AD23" s="101">
        <f>AC23/AB23</f>
        <v/>
      </c>
      <c r="AE23" s="100">
        <f>SUM(AE17:AE22)</f>
        <v/>
      </c>
      <c r="AF23" s="101">
        <f>AC23/AE23-1</f>
        <v/>
      </c>
      <c r="AG23" s="100">
        <f>SUM(AG17:AG22)</f>
        <v/>
      </c>
      <c r="AH23" s="100">
        <f>SUM(AH17:AH22)</f>
        <v/>
      </c>
      <c r="AI23" s="101">
        <f>AH23/AG23</f>
        <v/>
      </c>
      <c r="AJ23" s="100">
        <f>SUM(AJ17:AJ22)</f>
        <v/>
      </c>
      <c r="AK23" s="101">
        <f>AH23/AJ23-1</f>
        <v/>
      </c>
    </row>
    <row r="24" ht="14" customHeight="1">
      <c r="B24" s="2" t="n"/>
    </row>
    <row r="25" ht="14" customHeight="1"/>
    <row r="26" ht="13.5" customHeight="1">
      <c r="B26" s="2" t="inlineStr">
        <is>
          <t>毛利</t>
        </is>
      </c>
      <c r="C26" s="9" t="n"/>
    </row>
    <row r="27" ht="27" customHeight="1">
      <c r="B27" s="99" t="inlineStr">
        <is>
          <t>时间</t>
        </is>
      </c>
      <c r="C27" s="99" t="inlineStr">
        <is>
          <t>实收</t>
        </is>
      </c>
      <c r="D27" s="99" t="inlineStr">
        <is>
          <t>净收入 (毛利口径)</t>
        </is>
      </c>
      <c r="E27" s="99" t="inlineStr">
        <is>
          <t>毛利值</t>
        </is>
      </c>
      <c r="F27" s="4" t="inlineStr">
        <is>
          <t>商务考核毛利率</t>
        </is>
      </c>
      <c r="G27" s="4" t="inlineStr">
        <is>
          <t>毛利率目标</t>
        </is>
      </c>
      <c r="H27" s="4" t="inlineStr">
        <is>
          <t>落差</t>
        </is>
      </c>
      <c r="I27" s="4" t="inlineStr">
        <is>
          <t>完成率</t>
        </is>
      </c>
      <c r="J27" s="4" t="inlineStr">
        <is>
          <t>毛利盈余/缺口</t>
        </is>
      </c>
    </row>
    <row r="28" hidden="1">
      <c r="B28" s="5" t="inlineStr">
        <is>
          <t>1月</t>
        </is>
      </c>
      <c r="C28" s="100" t="n">
        <v>555622780.1328487</v>
      </c>
      <c r="D28" s="100" t="n">
        <v>396706641.059715</v>
      </c>
      <c r="E28" s="100">
        <f>D28*F28</f>
        <v/>
      </c>
      <c r="F28" s="3" t="n">
        <v>0.182220718877206</v>
      </c>
      <c r="G28" s="3" t="n">
        <v>0.1909413295</v>
      </c>
      <c r="H28" s="3">
        <f>F28-G28</f>
        <v/>
      </c>
      <c r="I28" s="101">
        <f>F28/G28</f>
        <v/>
      </c>
      <c r="J28" s="100">
        <f>D28*H28</f>
        <v/>
      </c>
    </row>
    <row r="29" hidden="1">
      <c r="B29" s="5" t="inlineStr">
        <is>
          <t>2月</t>
        </is>
      </c>
      <c r="C29" s="100" t="n">
        <v>447220282.0004701</v>
      </c>
      <c r="D29" s="100" t="n">
        <v>334502062.080119</v>
      </c>
      <c r="E29" s="100">
        <f>D29*F29</f>
        <v/>
      </c>
      <c r="F29" s="3" t="n">
        <v>0.1787015165763481</v>
      </c>
      <c r="G29" s="3" t="n">
        <v>0.1646759882</v>
      </c>
      <c r="H29" s="3">
        <f>F29-G29</f>
        <v/>
      </c>
      <c r="I29" s="101">
        <f>F29/G29</f>
        <v/>
      </c>
      <c r="J29" s="100">
        <f>D29*H29</f>
        <v/>
      </c>
      <c r="K29" s="14" t="n"/>
    </row>
    <row r="30" hidden="1">
      <c r="B30" s="5" t="inlineStr">
        <is>
          <t>3月</t>
        </is>
      </c>
      <c r="C30" s="100" t="n">
        <v>478333443.9258449</v>
      </c>
      <c r="D30" s="100" t="n">
        <v>328879123.24982</v>
      </c>
      <c r="E30" s="100">
        <f>D30*F30</f>
        <v/>
      </c>
      <c r="F30" s="3" t="n">
        <v>0.1953340662036022</v>
      </c>
      <c r="G30" s="3" t="n">
        <v>0.1908887558</v>
      </c>
      <c r="H30" s="3">
        <f>F30-G30</f>
        <v/>
      </c>
      <c r="I30" s="101">
        <f>F30/G30</f>
        <v/>
      </c>
      <c r="J30" s="100">
        <f>D30*H30</f>
        <v/>
      </c>
      <c r="K30" s="14" t="n"/>
    </row>
    <row r="31" hidden="1">
      <c r="B31" s="5" t="inlineStr">
        <is>
          <t>4月</t>
        </is>
      </c>
      <c r="C31" s="100" t="n">
        <v>416610612.2792049</v>
      </c>
      <c r="D31" s="100" t="n">
        <v>282321870.920285</v>
      </c>
      <c r="E31" s="100">
        <f>D31*F31</f>
        <v/>
      </c>
      <c r="F31" s="3" t="n">
        <v>0.2130717603592461</v>
      </c>
      <c r="G31" s="3" t="n">
        <v>0.2043413644</v>
      </c>
      <c r="H31" s="3">
        <f>F31-G31</f>
        <v/>
      </c>
      <c r="I31" s="101">
        <f>F31/G31</f>
        <v/>
      </c>
      <c r="J31" s="100">
        <f>D31*H31</f>
        <v/>
      </c>
      <c r="K31" s="14" t="n"/>
    </row>
    <row r="32" hidden="1">
      <c r="B32" s="5" t="inlineStr">
        <is>
          <t>4月YTD</t>
        </is>
      </c>
      <c r="C32" s="100">
        <f>SUM(C28:C31)</f>
        <v/>
      </c>
      <c r="D32" s="100">
        <f>SUM(D28:D31)</f>
        <v/>
      </c>
      <c r="E32" s="100">
        <f>SUM(E28:E31)</f>
        <v/>
      </c>
      <c r="F32" s="3">
        <f>E32/D32</f>
        <v/>
      </c>
      <c r="G32" s="3" t="n">
        <v>0.1874869701212953</v>
      </c>
      <c r="H32" s="3">
        <f>F32-G32</f>
        <v/>
      </c>
      <c r="I32" s="101">
        <f>F32/G32</f>
        <v/>
      </c>
      <c r="J32" s="100">
        <f>H32*D32</f>
        <v/>
      </c>
      <c r="K32" s="14" t="n"/>
    </row>
    <row r="33" hidden="1">
      <c r="B33" s="5" t="inlineStr">
        <is>
          <t>5月</t>
        </is>
      </c>
      <c r="C33" s="100" t="n">
        <v>547886460.1029913</v>
      </c>
      <c r="D33" s="100" t="n">
        <v>379551863.390769</v>
      </c>
      <c r="E33" s="100">
        <f>D33*F33</f>
        <v/>
      </c>
      <c r="F33" s="3" t="n">
        <v>0.1922623684469067</v>
      </c>
      <c r="G33" s="3" t="n">
        <v>0.2050649911</v>
      </c>
      <c r="H33" s="3">
        <f>F33-G33</f>
        <v/>
      </c>
      <c r="I33" s="101">
        <f>F33/G33</f>
        <v/>
      </c>
      <c r="J33" s="100">
        <f>D33*H33</f>
        <v/>
      </c>
      <c r="K33" s="14" t="n"/>
      <c r="N33" s="103" t="n"/>
    </row>
    <row r="34">
      <c r="B34" s="5" t="inlineStr">
        <is>
          <t>5月YTD</t>
        </is>
      </c>
      <c r="C34" s="100">
        <f>C32+C33</f>
        <v/>
      </c>
      <c r="D34" s="100">
        <f>D32+D33</f>
        <v/>
      </c>
      <c r="E34" s="100">
        <f>E32+E33</f>
        <v/>
      </c>
      <c r="F34" s="3">
        <f>E34/D34</f>
        <v/>
      </c>
      <c r="G34" s="3" t="n">
        <v>0.1911530163845696</v>
      </c>
      <c r="H34" s="3">
        <f>F34-G34</f>
        <v/>
      </c>
      <c r="I34" s="101">
        <f>F34/G34</f>
        <v/>
      </c>
      <c r="J34" s="100">
        <f>D34*H34</f>
        <v/>
      </c>
      <c r="K34" s="14" t="n"/>
    </row>
    <row r="35">
      <c r="B35" s="5" t="inlineStr">
        <is>
          <t>6月</t>
        </is>
      </c>
      <c r="C35" s="100" t="n">
        <v>401017967.9744362</v>
      </c>
      <c r="D35" s="100" t="n">
        <v>266882255.703103</v>
      </c>
      <c r="E35" s="100">
        <f>D35*F35</f>
        <v/>
      </c>
      <c r="F35" s="3" t="n">
        <v>0.202198147827591</v>
      </c>
      <c r="G35" s="3" t="n">
        <v>0.2091475907</v>
      </c>
      <c r="H35" s="3">
        <f>F35-G35</f>
        <v/>
      </c>
      <c r="I35" s="101">
        <f>F35/G35</f>
        <v/>
      </c>
      <c r="J35" s="100">
        <f>D35*H35</f>
        <v/>
      </c>
      <c r="K35" s="14" t="inlineStr">
        <is>
          <t>待15号更新最终</t>
        </is>
      </c>
    </row>
    <row r="36">
      <c r="B36" s="5" t="inlineStr">
        <is>
          <t>7月MTD</t>
        </is>
      </c>
      <c r="C36" s="100" t="n">
        <v>22775804.083216</v>
      </c>
      <c r="D36" s="100" t="n">
        <v>15291376.497635</v>
      </c>
      <c r="E36" s="100">
        <f>D36*F36</f>
        <v/>
      </c>
      <c r="F36" s="3" t="n">
        <v>0.1967206649980933</v>
      </c>
      <c r="G36" s="3" t="n">
        <v>0.2088749940488895</v>
      </c>
      <c r="H36" s="3">
        <f>F36-G36</f>
        <v/>
      </c>
      <c r="I36" s="101">
        <f>F36/G36</f>
        <v/>
      </c>
      <c r="J36" s="100">
        <f>D36*H36</f>
        <v/>
      </c>
      <c r="K36" s="14" t="inlineStr">
        <is>
          <t>截止3号0点</t>
        </is>
      </c>
    </row>
    <row r="37">
      <c r="B37" s="5" t="inlineStr">
        <is>
          <t>YTD</t>
        </is>
      </c>
      <c r="C37" s="100">
        <f>C34+C35+C36</f>
        <v/>
      </c>
      <c r="D37" s="100">
        <f>D34+D35+D36</f>
        <v/>
      </c>
      <c r="E37" s="100">
        <f>E34+E35+E36</f>
        <v/>
      </c>
      <c r="F37" s="3">
        <f>E37/D37</f>
        <v/>
      </c>
      <c r="G37" s="3">
        <f>F37-(J37/D37)</f>
        <v/>
      </c>
      <c r="H37" s="3">
        <f>F37-G37</f>
        <v/>
      </c>
      <c r="I37" s="101">
        <f>F37/G37</f>
        <v/>
      </c>
      <c r="J37" s="100">
        <f>SUM(J34:J36)</f>
        <v/>
      </c>
    </row>
    <row r="38">
      <c r="B38" s="5" t="inlineStr">
        <is>
          <t>全年目标</t>
        </is>
      </c>
      <c r="C38" s="100">
        <f>C37</f>
        <v/>
      </c>
      <c r="D38" s="100">
        <f>D37</f>
        <v/>
      </c>
      <c r="E38" s="100">
        <f>E37</f>
        <v/>
      </c>
      <c r="F38" s="11">
        <f>F37</f>
        <v/>
      </c>
      <c r="G38" s="3" t="n">
        <v>0.1914701443277041</v>
      </c>
      <c r="H38" s="3">
        <f>F38-G38</f>
        <v/>
      </c>
      <c r="I38" s="101">
        <f>F38/G38</f>
        <v/>
      </c>
      <c r="J38" s="100">
        <f>D38*H38</f>
        <v/>
      </c>
    </row>
    <row r="39">
      <c r="C39" s="103" t="n"/>
      <c r="D39" s="103" t="n"/>
      <c r="E39" s="103" t="n"/>
      <c r="F39" s="20" t="n"/>
      <c r="G39" s="20" t="n"/>
      <c r="J39" s="103" t="n"/>
      <c r="K39" s="14" t="n"/>
    </row>
    <row r="41" ht="13.5" customHeight="1">
      <c r="B41" s="2" t="inlineStr">
        <is>
          <t>外网价指</t>
        </is>
      </c>
      <c r="C41" s="14" t="n"/>
    </row>
    <row r="42" ht="13.5" customHeight="1">
      <c r="B42" s="2" t="inlineStr">
        <is>
          <t>MTD</t>
        </is>
      </c>
      <c r="C42" s="14" t="n"/>
    </row>
    <row r="43" ht="14" customHeight="1">
      <c r="B43" s="85" t="inlineStr">
        <is>
          <t>小组</t>
        </is>
      </c>
      <c r="C43" s="85" t="inlineStr">
        <is>
          <t>考核结果</t>
        </is>
      </c>
      <c r="D43" s="79" t="n"/>
      <c r="E43" s="79" t="n"/>
      <c r="F43" s="79" t="n"/>
      <c r="G43" s="80" t="n"/>
      <c r="H43" s="89" t="inlineStr">
        <is>
          <t>天猫</t>
        </is>
      </c>
      <c r="I43" s="79" t="n"/>
      <c r="J43" s="79" t="n"/>
      <c r="K43" s="80" t="n"/>
      <c r="L43" s="94" t="inlineStr">
        <is>
          <t>抖音</t>
        </is>
      </c>
      <c r="M43" s="79" t="n"/>
      <c r="N43" s="79" t="n"/>
      <c r="O43" s="80" t="n"/>
      <c r="P43" s="14" t="n"/>
    </row>
    <row r="44" ht="27" customHeight="1">
      <c r="B44" s="84" t="n"/>
      <c r="C44" s="85" t="inlineStr">
        <is>
          <t>综合得分</t>
        </is>
      </c>
      <c r="D44" s="85" t="inlineStr">
        <is>
          <t>天猫得分</t>
        </is>
      </c>
      <c r="E44" s="85" t="inlineStr">
        <is>
          <t>抖音得分</t>
        </is>
      </c>
      <c r="F44" s="85" t="inlineStr">
        <is>
          <t>天猫权重</t>
        </is>
      </c>
      <c r="G44" s="85" t="inlineStr">
        <is>
          <t>抖音权重</t>
        </is>
      </c>
      <c r="H44" s="89" t="inlineStr">
        <is>
          <t>价格指数</t>
        </is>
      </c>
      <c r="I44" s="89" t="inlineStr">
        <is>
          <t>对标值</t>
        </is>
      </c>
      <c r="J44" s="6" t="inlineStr">
        <is>
          <t>完成差值
（pp）</t>
        </is>
      </c>
      <c r="K44" s="6" t="inlineStr">
        <is>
          <t>差值目标
（pp）</t>
        </is>
      </c>
      <c r="L44" s="94" t="inlineStr">
        <is>
          <t>价格指数</t>
        </is>
      </c>
      <c r="M44" s="94" t="inlineStr">
        <is>
          <t>对标值</t>
        </is>
      </c>
      <c r="N44" s="8" t="inlineStr">
        <is>
          <t>完成差值
（pp）</t>
        </is>
      </c>
      <c r="O44" s="8" t="inlineStr">
        <is>
          <t>差值目标
（pp）</t>
        </is>
      </c>
      <c r="P44" s="14" t="n"/>
    </row>
    <row r="45" ht="13.5" customHeight="1">
      <c r="B45" s="5" t="inlineStr">
        <is>
          <t>珠宝1组</t>
        </is>
      </c>
      <c r="C45" s="104" t="n">
        <v>112.237713786</v>
      </c>
      <c r="D45" s="105" t="n">
        <v>115.634</v>
      </c>
      <c r="E45" s="105" t="n">
        <v>0</v>
      </c>
      <c r="F45" s="7" t="n">
        <v>0.970629</v>
      </c>
      <c r="G45" s="7" t="n">
        <v>0.029371</v>
      </c>
      <c r="H45" s="101" t="n">
        <v>0.798925</v>
      </c>
      <c r="I45" s="101" t="n">
        <v>0.826742</v>
      </c>
      <c r="J45" s="15" t="n">
        <v>-2.7817</v>
      </c>
      <c r="K45" s="106" t="n">
        <v>-2</v>
      </c>
      <c r="L45" s="101" t="n">
        <v>0.993004</v>
      </c>
      <c r="M45" s="101" t="n">
        <v>0.8574419999999999</v>
      </c>
      <c r="N45" s="15" t="n">
        <v>13.5562</v>
      </c>
      <c r="O45" s="15" t="n">
        <v>-2</v>
      </c>
      <c r="P45" s="14" t="n"/>
    </row>
    <row r="46" ht="13.5" customHeight="1">
      <c r="B46" s="5" t="inlineStr">
        <is>
          <t>珠宝2组</t>
        </is>
      </c>
      <c r="C46" s="104" t="n">
        <v>0</v>
      </c>
      <c r="D46" s="105" t="n">
        <v>0</v>
      </c>
      <c r="E46" s="105" t="n">
        <v>0</v>
      </c>
      <c r="F46" s="7" t="n">
        <v>0.528797</v>
      </c>
      <c r="G46" s="7" t="n">
        <v>0.471203</v>
      </c>
      <c r="H46" s="101" t="n">
        <v>0.89567</v>
      </c>
      <c r="I46" s="101" t="n">
        <v>0.866765</v>
      </c>
      <c r="J46" s="15" t="n">
        <v>2.8905</v>
      </c>
      <c r="K46" s="106" t="n">
        <v>-2</v>
      </c>
      <c r="L46" s="101" t="n">
        <v>0.954748</v>
      </c>
      <c r="M46" s="101" t="n">
        <v>0.897465</v>
      </c>
      <c r="N46" s="15" t="n">
        <v>5.728300000000004</v>
      </c>
      <c r="O46" s="15" t="n">
        <v>-2</v>
      </c>
      <c r="P46" s="14" t="n"/>
    </row>
    <row r="47" ht="13.5" customHeight="1">
      <c r="B47" s="5" t="inlineStr">
        <is>
          <t>珠宝3组</t>
        </is>
      </c>
      <c r="C47" s="104" t="n">
        <v>103.608822464</v>
      </c>
      <c r="D47" s="105" t="n">
        <v>106.758</v>
      </c>
      <c r="E47" s="105" t="n">
        <v>64.89399999999989</v>
      </c>
      <c r="F47" s="7" t="n">
        <v>0.924776</v>
      </c>
      <c r="G47" s="7" t="n">
        <v>0.075224</v>
      </c>
      <c r="H47" s="101" t="n">
        <v>0.7618509999999999</v>
      </c>
      <c r="I47" s="101" t="n">
        <v>0.78523</v>
      </c>
      <c r="J47" s="15" t="n">
        <v>-2.3379</v>
      </c>
      <c r="K47" s="106" t="n">
        <v>-2</v>
      </c>
      <c r="L47" s="101" t="n">
        <v>0.813483</v>
      </c>
      <c r="M47" s="101" t="n">
        <v>0.8159299999999999</v>
      </c>
      <c r="N47" s="15" t="n">
        <v>-0.2446999999999946</v>
      </c>
      <c r="O47" s="15" t="n">
        <v>-2</v>
      </c>
      <c r="P47" s="14" t="n"/>
    </row>
    <row r="48" ht="13.5" customHeight="1">
      <c r="B48" s="5" t="inlineStr">
        <is>
          <t>饰品1组</t>
        </is>
      </c>
      <c r="C48" s="104" t="n">
        <v>81.018992184</v>
      </c>
      <c r="D48" s="105" t="n">
        <v>92.696</v>
      </c>
      <c r="E48" s="105" t="n">
        <v>0</v>
      </c>
      <c r="F48" s="7" t="n">
        <v>0.8740289999999999</v>
      </c>
      <c r="G48" s="7" t="n">
        <v>0.125971</v>
      </c>
      <c r="H48" s="101" t="n">
        <v>0.812965</v>
      </c>
      <c r="I48" s="101" t="n">
        <v>0.829313</v>
      </c>
      <c r="J48" s="15" t="n">
        <v>-1.6348</v>
      </c>
      <c r="K48" s="106" t="n">
        <v>-2</v>
      </c>
      <c r="L48" s="101" t="n">
        <v>0.883899</v>
      </c>
      <c r="M48" s="101" t="n">
        <v>0.8600129999999999</v>
      </c>
      <c r="N48" s="15" t="n">
        <v>2.388600000000011</v>
      </c>
      <c r="O48" s="15" t="n">
        <v>-2</v>
      </c>
      <c r="P48" s="14" t="n"/>
    </row>
    <row r="49" ht="13.5" customHeight="1">
      <c r="B49" s="5" t="inlineStr">
        <is>
          <t>饰品2组</t>
        </is>
      </c>
      <c r="C49" s="104" t="n">
        <v>0</v>
      </c>
      <c r="D49" s="105" t="n">
        <v>0</v>
      </c>
      <c r="E49" s="105" t="n">
        <v>0</v>
      </c>
      <c r="F49" s="7" t="n">
        <v>0.824055</v>
      </c>
      <c r="G49" s="7" t="n">
        <v>0.175945</v>
      </c>
      <c r="H49" s="101" t="n">
        <v>0.890191</v>
      </c>
      <c r="I49" s="101" t="n">
        <v>0.831803</v>
      </c>
      <c r="J49" s="15" t="n">
        <v>5.8388</v>
      </c>
      <c r="K49" s="106" t="n">
        <v>-2</v>
      </c>
      <c r="L49" s="101" t="n">
        <v>0.889737</v>
      </c>
      <c r="M49" s="101" t="n">
        <v>0.8625029999999999</v>
      </c>
      <c r="N49" s="15" t="n">
        <v>2.723399999999998</v>
      </c>
      <c r="O49" s="15" t="n">
        <v>-2</v>
      </c>
      <c r="P49" s="14" t="n"/>
    </row>
    <row r="50" ht="13.5" customHeight="1">
      <c r="B50" s="5" t="inlineStr">
        <is>
          <t>海淘组</t>
        </is>
      </c>
      <c r="C50" s="104" t="n">
        <v>120</v>
      </c>
      <c r="D50" s="105" t="n">
        <v>120</v>
      </c>
      <c r="E50" s="105" t="inlineStr">
        <is>
          <t>(NULL)</t>
        </is>
      </c>
      <c r="F50" s="7" t="n">
        <v>1</v>
      </c>
      <c r="G50" s="7" t="n">
        <v>0</v>
      </c>
      <c r="H50" s="101" t="n">
        <v>0.7324040000000001</v>
      </c>
      <c r="I50" s="101" t="n">
        <v>0.852545</v>
      </c>
      <c r="J50" s="15" t="n">
        <v>-12.0141</v>
      </c>
      <c r="K50" s="106" t="n">
        <v>-2</v>
      </c>
      <c r="L50" s="101" t="inlineStr">
        <is>
          <t>(NULL)</t>
        </is>
      </c>
      <c r="M50" s="101" t="n">
        <v>0.8832449999999998</v>
      </c>
      <c r="N50" s="15" t="inlineStr">
        <is>
          <t>(NULL)</t>
        </is>
      </c>
      <c r="O50" s="15" t="n">
        <v>-2</v>
      </c>
      <c r="P50" s="14" t="n"/>
    </row>
    <row r="51" ht="13.5" customHeight="1">
      <c r="B51" s="5" t="inlineStr">
        <is>
          <t>总</t>
        </is>
      </c>
      <c r="C51" s="107" t="n">
        <v>0</v>
      </c>
      <c r="D51" s="108" t="n">
        <v>0</v>
      </c>
      <c r="E51" s="108" t="n">
        <v>0</v>
      </c>
      <c r="F51" s="7" t="n">
        <v>0.890356</v>
      </c>
      <c r="G51" s="7" t="n">
        <v>0.109644</v>
      </c>
      <c r="H51" s="101" t="n">
        <v>0.8341730000000001</v>
      </c>
      <c r="I51" s="101" t="n">
        <v>0.817801</v>
      </c>
      <c r="J51" s="15" t="n">
        <v>1.6372</v>
      </c>
      <c r="K51" s="106" t="n">
        <v>-2</v>
      </c>
      <c r="L51" s="101" t="n">
        <v>0.931683</v>
      </c>
      <c r="M51" s="101" t="n">
        <v>0.8485009999999999</v>
      </c>
      <c r="N51" s="15" t="n">
        <v>8.318200000000004</v>
      </c>
      <c r="O51" s="15" t="n">
        <v>-2</v>
      </c>
      <c r="P51" s="14" t="n"/>
    </row>
    <row r="53" ht="13.5" customHeight="1">
      <c r="B53" s="2" t="inlineStr">
        <is>
          <t>历史月份得分</t>
        </is>
      </c>
    </row>
    <row r="54" ht="13.5" customHeight="1">
      <c r="B54" s="85" t="inlineStr">
        <is>
          <t>小组</t>
        </is>
      </c>
      <c r="C54" s="85" t="inlineStr">
        <is>
          <t>YTD</t>
        </is>
      </c>
      <c r="D54" s="79" t="n"/>
      <c r="E54" s="79" t="n"/>
      <c r="F54" s="79" t="n"/>
      <c r="G54" s="79" t="n"/>
      <c r="H54" s="79" t="n"/>
      <c r="I54" s="79" t="n"/>
      <c r="J54" s="79" t="n"/>
      <c r="K54" s="79" t="n"/>
      <c r="L54" s="79" t="n"/>
      <c r="M54" s="80" t="n"/>
      <c r="N54" s="88" t="inlineStr">
        <is>
          <t>1月</t>
        </is>
      </c>
      <c r="O54" s="79" t="n"/>
      <c r="P54" s="79" t="n"/>
      <c r="Q54" s="79" t="n"/>
      <c r="R54" s="79" t="n"/>
      <c r="S54" s="79" t="n"/>
      <c r="T54" s="79" t="n"/>
      <c r="U54" s="79" t="n"/>
      <c r="V54" s="79" t="n"/>
      <c r="W54" s="79" t="n"/>
      <c r="X54" s="80" t="n"/>
      <c r="Y54" s="85" t="inlineStr">
        <is>
          <t>2月</t>
        </is>
      </c>
      <c r="Z54" s="79" t="n"/>
      <c r="AA54" s="79" t="n"/>
      <c r="AB54" s="79" t="n"/>
      <c r="AC54" s="79" t="n"/>
      <c r="AD54" s="79" t="n"/>
      <c r="AE54" s="79" t="n"/>
      <c r="AF54" s="79" t="n"/>
      <c r="AG54" s="79" t="n"/>
      <c r="AH54" s="79" t="n"/>
      <c r="AI54" s="80" t="n"/>
      <c r="AJ54" s="88" t="inlineStr">
        <is>
          <t>3月</t>
        </is>
      </c>
      <c r="AK54" s="79" t="n"/>
      <c r="AL54" s="79" t="n"/>
      <c r="AM54" s="79" t="n"/>
      <c r="AN54" s="79" t="n"/>
      <c r="AO54" s="79" t="n"/>
      <c r="AP54" s="79" t="n"/>
      <c r="AQ54" s="79" t="n"/>
      <c r="AR54" s="79" t="n"/>
      <c r="AS54" s="79" t="n"/>
      <c r="AT54" s="80" t="n"/>
      <c r="AU54" s="85" t="inlineStr">
        <is>
          <t>4月</t>
        </is>
      </c>
      <c r="AV54" s="79" t="n"/>
      <c r="AW54" s="79" t="n"/>
      <c r="AX54" s="79" t="n"/>
      <c r="AY54" s="79" t="n"/>
      <c r="AZ54" s="79" t="n"/>
      <c r="BA54" s="79" t="n"/>
      <c r="BB54" s="79" t="n"/>
      <c r="BC54" s="79" t="n"/>
      <c r="BD54" s="79" t="n"/>
      <c r="BE54" s="80" t="n"/>
      <c r="BF54" s="88" t="inlineStr">
        <is>
          <t>5月</t>
        </is>
      </c>
      <c r="BG54" s="79" t="n"/>
      <c r="BH54" s="79" t="n"/>
      <c r="BI54" s="79" t="n"/>
      <c r="BJ54" s="79" t="n"/>
      <c r="BK54" s="79" t="n"/>
      <c r="BL54" s="79" t="n"/>
      <c r="BM54" s="79" t="n"/>
      <c r="BN54" s="79" t="n"/>
      <c r="BO54" s="79" t="n"/>
      <c r="BP54" s="80" t="n"/>
      <c r="BQ54" s="85" t="inlineStr">
        <is>
          <t>6月</t>
        </is>
      </c>
      <c r="BR54" s="79" t="n"/>
      <c r="BS54" s="79" t="n"/>
      <c r="BT54" s="79" t="n"/>
      <c r="BU54" s="79" t="n"/>
      <c r="BV54" s="79" t="n"/>
      <c r="BW54" s="79" t="n"/>
      <c r="BX54" s="79" t="n"/>
      <c r="BY54" s="79" t="n"/>
      <c r="BZ54" s="79" t="n"/>
      <c r="CA54" s="80" t="n"/>
    </row>
    <row r="55" ht="27" customFormat="1" customHeight="1" s="10">
      <c r="B55" s="84" t="n"/>
      <c r="C55" s="83" t="inlineStr">
        <is>
          <t>综合得分</t>
        </is>
      </c>
      <c r="D55" s="83" t="inlineStr">
        <is>
          <t>天猫得分</t>
        </is>
      </c>
      <c r="E55" s="85" t="inlineStr">
        <is>
          <t>抖音得分</t>
        </is>
      </c>
      <c r="F55" s="83" t="inlineStr">
        <is>
          <t>天猫权重</t>
        </is>
      </c>
      <c r="G55" s="83" t="inlineStr">
        <is>
          <t>抖音权重</t>
        </is>
      </c>
      <c r="H55" s="83" t="inlineStr">
        <is>
          <t>天猫价指</t>
        </is>
      </c>
      <c r="I55" s="83" t="inlineStr">
        <is>
          <t>天猫目标</t>
        </is>
      </c>
      <c r="J55" s="83" t="inlineStr">
        <is>
          <t>天猫降幅</t>
        </is>
      </c>
      <c r="K55" s="83" t="inlineStr">
        <is>
          <t>抖音价指</t>
        </is>
      </c>
      <c r="L55" s="83" t="inlineStr">
        <is>
          <t>抖音目标</t>
        </is>
      </c>
      <c r="M55" s="83" t="inlineStr">
        <is>
          <t>抖音降幅</t>
        </is>
      </c>
      <c r="N55" s="90" t="inlineStr">
        <is>
          <t>综合得分</t>
        </is>
      </c>
      <c r="O55" s="90" t="inlineStr">
        <is>
          <t>天猫价指</t>
        </is>
      </c>
      <c r="P55" s="90" t="inlineStr">
        <is>
          <t>对标值</t>
        </is>
      </c>
      <c r="Q55" s="90" t="inlineStr">
        <is>
          <t>天猫降幅</t>
        </is>
      </c>
      <c r="R55" s="90" t="inlineStr">
        <is>
          <t>抖音价指</t>
        </is>
      </c>
      <c r="S55" s="90" t="inlineStr">
        <is>
          <t>对标值</t>
        </is>
      </c>
      <c r="T55" s="90" t="inlineStr">
        <is>
          <t>抖音降幅</t>
        </is>
      </c>
      <c r="U55" s="90" t="inlineStr">
        <is>
          <t>天猫外网加总</t>
        </is>
      </c>
      <c r="V55" s="90" t="inlineStr">
        <is>
          <t>抖音外网加总</t>
        </is>
      </c>
      <c r="W55" s="90" t="inlineStr">
        <is>
          <t>天猫权重</t>
        </is>
      </c>
      <c r="X55" s="90" t="inlineStr">
        <is>
          <t>抖音权重</t>
        </is>
      </c>
      <c r="Y55" s="83" t="inlineStr">
        <is>
          <t>综合得分</t>
        </is>
      </c>
      <c r="Z55" s="83" t="inlineStr">
        <is>
          <t>天猫价指</t>
        </is>
      </c>
      <c r="AA55" s="83" t="inlineStr">
        <is>
          <t>对标值</t>
        </is>
      </c>
      <c r="AB55" s="83" t="inlineStr">
        <is>
          <t>天猫降幅</t>
        </is>
      </c>
      <c r="AC55" s="83" t="inlineStr">
        <is>
          <t>抖音价指</t>
        </is>
      </c>
      <c r="AD55" s="83" t="inlineStr">
        <is>
          <t>对标值</t>
        </is>
      </c>
      <c r="AE55" s="83" t="inlineStr">
        <is>
          <t>抖音降幅</t>
        </is>
      </c>
      <c r="AF55" s="83" t="inlineStr">
        <is>
          <t>天猫外网加总</t>
        </is>
      </c>
      <c r="AG55" s="83" t="inlineStr">
        <is>
          <t>抖音外网加总</t>
        </is>
      </c>
      <c r="AH55" s="83" t="inlineStr">
        <is>
          <t>天猫权重</t>
        </is>
      </c>
      <c r="AI55" s="83" t="inlineStr">
        <is>
          <t>抖音权重</t>
        </is>
      </c>
      <c r="AJ55" s="90" t="inlineStr">
        <is>
          <t>综合得分</t>
        </is>
      </c>
      <c r="AK55" s="90" t="inlineStr">
        <is>
          <t>天猫价指</t>
        </is>
      </c>
      <c r="AL55" s="90" t="inlineStr">
        <is>
          <t>对标值</t>
        </is>
      </c>
      <c r="AM55" s="90" t="inlineStr">
        <is>
          <t>天猫降幅</t>
        </is>
      </c>
      <c r="AN55" s="90" t="inlineStr">
        <is>
          <t>抖音价指</t>
        </is>
      </c>
      <c r="AO55" s="90" t="inlineStr">
        <is>
          <t>对标值</t>
        </is>
      </c>
      <c r="AP55" s="90" t="inlineStr">
        <is>
          <t>抖音降幅</t>
        </is>
      </c>
      <c r="AQ55" s="90" t="inlineStr">
        <is>
          <t>天猫外网加总</t>
        </is>
      </c>
      <c r="AR55" s="90" t="inlineStr">
        <is>
          <t>抖音外网加总</t>
        </is>
      </c>
      <c r="AS55" s="90" t="inlineStr">
        <is>
          <t>天猫权重</t>
        </is>
      </c>
      <c r="AT55" s="90" t="inlineStr">
        <is>
          <t>抖音权重</t>
        </is>
      </c>
      <c r="AU55" s="83" t="inlineStr">
        <is>
          <t>综合得分</t>
        </is>
      </c>
      <c r="AV55" s="83" t="inlineStr">
        <is>
          <t>天猫价指</t>
        </is>
      </c>
      <c r="AW55" s="83" t="inlineStr">
        <is>
          <t>对标值</t>
        </is>
      </c>
      <c r="AX55" s="83" t="inlineStr">
        <is>
          <t>天猫降幅</t>
        </is>
      </c>
      <c r="AY55" s="83" t="inlineStr">
        <is>
          <t>抖音价指</t>
        </is>
      </c>
      <c r="AZ55" s="83" t="inlineStr">
        <is>
          <t>对标值</t>
        </is>
      </c>
      <c r="BA55" s="83" t="inlineStr">
        <is>
          <t>抖音降幅</t>
        </is>
      </c>
      <c r="BB55" s="83" t="inlineStr">
        <is>
          <t>天猫外网加总</t>
        </is>
      </c>
      <c r="BC55" s="83" t="inlineStr">
        <is>
          <t>抖音外网加总</t>
        </is>
      </c>
      <c r="BD55" s="83" t="inlineStr">
        <is>
          <t>天猫权重</t>
        </is>
      </c>
      <c r="BE55" s="83" t="inlineStr">
        <is>
          <t>抖音权重</t>
        </is>
      </c>
      <c r="BF55" s="90" t="inlineStr">
        <is>
          <t>综合得分</t>
        </is>
      </c>
      <c r="BG55" s="90" t="inlineStr">
        <is>
          <t>天猫价指</t>
        </is>
      </c>
      <c r="BH55" s="90" t="inlineStr">
        <is>
          <t>对标值</t>
        </is>
      </c>
      <c r="BI55" s="90" t="inlineStr">
        <is>
          <t>天猫降幅</t>
        </is>
      </c>
      <c r="BJ55" s="90" t="inlineStr">
        <is>
          <t>抖音价指</t>
        </is>
      </c>
      <c r="BK55" s="90" t="inlineStr">
        <is>
          <t>对标值</t>
        </is>
      </c>
      <c r="BL55" s="90" t="inlineStr">
        <is>
          <t>抖音降幅</t>
        </is>
      </c>
      <c r="BM55" s="90" t="inlineStr">
        <is>
          <t>天猫外网加总</t>
        </is>
      </c>
      <c r="BN55" s="90" t="inlineStr">
        <is>
          <t>抖音外网加总</t>
        </is>
      </c>
      <c r="BO55" s="90" t="inlineStr">
        <is>
          <t>天猫权重</t>
        </is>
      </c>
      <c r="BP55" s="90" t="inlineStr">
        <is>
          <t>抖音权重</t>
        </is>
      </c>
      <c r="BQ55" s="83" t="inlineStr">
        <is>
          <t>综合得分</t>
        </is>
      </c>
      <c r="BR55" s="83" t="inlineStr">
        <is>
          <t>天猫价指</t>
        </is>
      </c>
      <c r="BS55" s="83" t="inlineStr">
        <is>
          <t>对标值</t>
        </is>
      </c>
      <c r="BT55" s="83" t="inlineStr">
        <is>
          <t>天猫降幅</t>
        </is>
      </c>
      <c r="BU55" s="83" t="inlineStr">
        <is>
          <t>抖音价指</t>
        </is>
      </c>
      <c r="BV55" s="83" t="inlineStr">
        <is>
          <t>对标值</t>
        </is>
      </c>
      <c r="BW55" s="83" t="inlineStr">
        <is>
          <t>抖音降幅</t>
        </is>
      </c>
      <c r="BX55" s="83" t="inlineStr">
        <is>
          <t>天猫外网加总</t>
        </is>
      </c>
      <c r="BY55" s="83" t="inlineStr">
        <is>
          <t>抖音外网加总</t>
        </is>
      </c>
      <c r="BZ55" s="83" t="inlineStr">
        <is>
          <t>天猫权重</t>
        </is>
      </c>
      <c r="CA55" s="83" t="inlineStr">
        <is>
          <t>抖音权重</t>
        </is>
      </c>
    </row>
    <row r="56" ht="13.5" customHeight="1">
      <c r="B56" s="5" t="inlineStr">
        <is>
          <t>珠宝1组</t>
        </is>
      </c>
      <c r="C56" s="104">
        <f>IFERROR(D56*F56+E56*G56,D56)</f>
        <v/>
      </c>
      <c r="D56" s="105">
        <f>IF((J56/(-2)*40+60)&gt;120,120,IF(J56&gt;0,0,(J56/(-2)*40+60)))</f>
        <v/>
      </c>
      <c r="E56" s="105">
        <f>IFERROR(IF((M56/(-2)*40+60)&gt;120,120,IF(M56&gt;0,0,(M56/(-2)*40+60))),"(NULL)")</f>
        <v/>
      </c>
      <c r="F56" s="109">
        <f>SUM(U56,AF56,AQ56,BB56,BM56,BX56)/SUM(U56:V56,AF56:AG56,AQ56:AR56,BB56:BC56,BM56:BN56,BX56:BY56)</f>
        <v/>
      </c>
      <c r="G56" s="101">
        <f>1-F56</f>
        <v/>
      </c>
      <c r="H56" s="109">
        <f>AVERAGE(H45,O56,Z56,AK56,AV56,BG56,BR56)</f>
        <v/>
      </c>
      <c r="I56" s="109">
        <f>AVERAGE(I45-2%,P56-2%,AA56-2%,AL56-2%,AW56-2%,BH56-2%,BS56-2%)</f>
        <v/>
      </c>
      <c r="J56" s="15">
        <f>(H56-I56)*100</f>
        <v/>
      </c>
      <c r="K56" s="109">
        <f>IFERROR(AVERAGE(L45,R56,AC56,AN56,AY56,BJ56,BU56),"(NULL)")</f>
        <v/>
      </c>
      <c r="L56" s="109">
        <f>AVERAGE(M45-2%,S56-2%,AD56-2%,AO56-2%,AZ56-2%,BK56-2%,BV56-2%)</f>
        <v/>
      </c>
      <c r="M56" s="15">
        <f>IFERROR(((K56-L56)*100),"(NULL)")</f>
        <v/>
      </c>
      <c r="N56" s="104" t="n">
        <v>71.88514375897005</v>
      </c>
      <c r="O56" s="101" t="n">
        <v>0.7891820644019416</v>
      </c>
      <c r="P56" s="101" t="n">
        <v>0.7957432164546526</v>
      </c>
      <c r="Q56" s="15" t="n">
        <v>-0.6561152052711066</v>
      </c>
      <c r="R56" s="101" t="n">
        <v>1.002006069443117</v>
      </c>
      <c r="S56" s="101" t="n">
        <v>0.8264432164546526</v>
      </c>
      <c r="T56" s="15" t="n">
        <v>17.55628529884649</v>
      </c>
      <c r="U56" s="100" t="n">
        <v>5874595.52</v>
      </c>
      <c r="V56" s="100" t="n">
        <v>101103.18</v>
      </c>
      <c r="W56" s="101">
        <f>U56/(U56+V56)</f>
        <v/>
      </c>
      <c r="X56" s="101">
        <f>1-W56</f>
        <v/>
      </c>
      <c r="Y56" s="104" t="n">
        <v>0</v>
      </c>
      <c r="Z56" s="101" t="n">
        <v>0.8291055645520575</v>
      </c>
      <c r="AA56" s="101" t="n">
        <v>0.7781559328907359</v>
      </c>
      <c r="AB56" s="15" t="n">
        <v>5.09496316613216</v>
      </c>
      <c r="AC56" s="101" t="n">
        <v>0.978200506946804</v>
      </c>
      <c r="AD56" s="101" t="n">
        <v>0.8088559328907359</v>
      </c>
      <c r="AE56" s="15" t="n">
        <v>16.93445740560682</v>
      </c>
      <c r="AF56" s="100" t="n">
        <v>3014171.46</v>
      </c>
      <c r="AG56" s="100" t="n">
        <v>133252.64</v>
      </c>
      <c r="AH56" s="101">
        <f>AF56/(AF56+AG56)</f>
        <v/>
      </c>
      <c r="AI56" s="101">
        <f>1-AH56</f>
        <v/>
      </c>
      <c r="AJ56" s="104" t="n">
        <v>0</v>
      </c>
      <c r="AK56" s="101" t="n">
        <v>0.8009145071405928</v>
      </c>
      <c r="AL56" s="101" t="n">
        <v>0.8005634565343691</v>
      </c>
      <c r="AM56" s="15" t="n">
        <v>0.03510506062237084</v>
      </c>
      <c r="AN56" s="101" t="n">
        <v>0.9995729555103466</v>
      </c>
      <c r="AO56" s="101" t="n">
        <v>0.8312634565343689</v>
      </c>
      <c r="AP56" s="15" t="n">
        <v>16.83094989759776</v>
      </c>
      <c r="AQ56" s="100" t="n">
        <v>6718055.8</v>
      </c>
      <c r="AR56" s="100" t="n">
        <v>247187.36</v>
      </c>
      <c r="AS56" s="101" t="n">
        <v>0.964511</v>
      </c>
      <c r="AT56" s="101" t="n">
        <v>0.035489</v>
      </c>
      <c r="AU56" s="104" t="n">
        <v>118.14792</v>
      </c>
      <c r="AV56" s="101" t="n">
        <v>0.7523192488666877</v>
      </c>
      <c r="AW56" s="101" t="n">
        <v>0.8193159998572752</v>
      </c>
      <c r="AX56" s="15" t="n">
        <v>-6.699675099058751</v>
      </c>
      <c r="AY56" s="101" t="n">
        <v>0.9874432047298037</v>
      </c>
      <c r="AZ56" s="101" t="n">
        <v>0.8500159998572751</v>
      </c>
      <c r="BA56" s="15" t="n">
        <v>13.74272048725287</v>
      </c>
      <c r="BB56" s="100" t="n">
        <v>10213251.73</v>
      </c>
      <c r="BC56" s="100" t="n">
        <v>160101.36</v>
      </c>
      <c r="BD56" s="101" t="n">
        <v>0.9845660000000001</v>
      </c>
      <c r="BE56" s="101" t="n">
        <v>0.015434</v>
      </c>
      <c r="BF56" s="104" t="n">
        <v>68.57757623457439</v>
      </c>
      <c r="BG56" s="101" t="n">
        <v>0.7811506594384232</v>
      </c>
      <c r="BH56" s="101" t="n">
        <v>0.7863283526863935</v>
      </c>
      <c r="BI56" s="15" t="n">
        <v>-0.5177693247970154</v>
      </c>
      <c r="BJ56" s="101" t="n">
        <v>0.8939227593952338</v>
      </c>
      <c r="BK56" s="101" t="n">
        <v>0.8170283526863933</v>
      </c>
      <c r="BL56" s="15" t="n">
        <v>7.689440670884053</v>
      </c>
      <c r="BM56" s="100" t="n">
        <v>345903.04</v>
      </c>
      <c r="BN56" s="100" t="n">
        <v>13342925.88</v>
      </c>
      <c r="BO56" s="101" t="n">
        <v>0.974731</v>
      </c>
      <c r="BP56" s="101" t="n">
        <v>0.025269</v>
      </c>
      <c r="BQ56" s="104" t="n">
        <v>106.16984274</v>
      </c>
      <c r="BR56" s="101" t="n">
        <v>0.762539</v>
      </c>
      <c r="BS56" s="101" t="n">
        <v>0.7869699999999999</v>
      </c>
      <c r="BT56" s="15" t="n">
        <v>-2.4431</v>
      </c>
      <c r="BU56" s="101" t="n">
        <v>0.905986</v>
      </c>
      <c r="BV56" s="101" t="n">
        <v>0.81767</v>
      </c>
      <c r="BW56" s="15" t="n">
        <v>8.831600000000009</v>
      </c>
      <c r="BX56" s="100" t="n">
        <v>16581446.99</v>
      </c>
      <c r="BY56" s="100" t="n">
        <v>420450.36</v>
      </c>
      <c r="BZ56" s="101" t="n">
        <v>0.97527</v>
      </c>
      <c r="CA56" s="101" t="n">
        <v>0.02473</v>
      </c>
    </row>
    <row r="57" ht="13.5" customHeight="1">
      <c r="B57" s="5" t="inlineStr">
        <is>
          <t>珠宝2组</t>
        </is>
      </c>
      <c r="C57" s="104">
        <f>IFERROR(D57*F57+E57*G57,D57)</f>
        <v/>
      </c>
      <c r="D57" s="105">
        <f>IF((J57/(-2)*40+60)&gt;120,120,IF(J57&gt;0,0,(J57/(-2)*40+60)))</f>
        <v/>
      </c>
      <c r="E57" s="105">
        <f>IFERROR(IF((M57/(-2)*40+60)&gt;120,120,IF(M57&gt;0,0,(M57/(-2)*40+60))),"(NULL)")</f>
        <v/>
      </c>
      <c r="F57" s="109">
        <f>SUM(U57,AF57,AQ57,BB57,BM57,BX57)/SUM(U57:V57,AF57:AG57,AQ57:AR57,BB57:BC57,BM57:BN57,BX57:BY57)</f>
        <v/>
      </c>
      <c r="G57" s="101">
        <f>1-F57</f>
        <v/>
      </c>
      <c r="H57" s="109">
        <f>AVERAGE(H46,O57,Z57,AK57,AV57,BG57,BR57)</f>
        <v/>
      </c>
      <c r="I57" s="109">
        <f>AVERAGE(I46-2%,P57-2%,AA57-2%,AL57-2%,AW57-2%,BH57-2%,BS57-2%)</f>
        <v/>
      </c>
      <c r="J57" s="15">
        <f>(H57-I57)*100</f>
        <v/>
      </c>
      <c r="K57" s="109">
        <f>IFERROR(AVERAGE(L46,R57,AC57,AN57,AY57,BJ57,BU57),"(NULL)")</f>
        <v/>
      </c>
      <c r="L57" s="109">
        <f>AVERAGE(M46-2%,S57-2%,AD57-2%,AO57-2%,AZ57-2%,BK57-2%,BV57-2%)</f>
        <v/>
      </c>
      <c r="M57" s="15">
        <f>IFERROR(((K57-L57)*100),"(NULL)")</f>
        <v/>
      </c>
      <c r="N57" s="104" t="n">
        <v>119.3353762672485</v>
      </c>
      <c r="O57" s="101" t="n">
        <v>0.7575331821825106</v>
      </c>
      <c r="P57" s="101" t="n">
        <v>0.8085867317712854</v>
      </c>
      <c r="Q57" s="15" t="n">
        <v>-5.10535495887747</v>
      </c>
      <c r="R57" s="101" t="n">
        <v>0.9836240310077519</v>
      </c>
      <c r="S57" s="101" t="n">
        <v>0.8392867317712853</v>
      </c>
      <c r="T57" s="15" t="n">
        <v>14.43372992364665</v>
      </c>
      <c r="U57" s="100" t="n">
        <v>259418.59</v>
      </c>
      <c r="V57" s="100" t="n">
        <v>1444.8</v>
      </c>
      <c r="W57" s="101">
        <f>U57/(U57+V57)</f>
        <v/>
      </c>
      <c r="X57" s="101">
        <f>1-W57</f>
        <v/>
      </c>
      <c r="Y57" s="104" t="n">
        <v>120</v>
      </c>
      <c r="Z57" s="101" t="n">
        <v>0.7518515036881487</v>
      </c>
      <c r="AA57" s="101" t="n">
        <v>0.8040893221428073</v>
      </c>
      <c r="AB57" s="15" t="n">
        <v>-5.223781845465851</v>
      </c>
      <c r="AC57" s="101" t="n">
        <v>0.4154727793696275</v>
      </c>
      <c r="AD57" s="101" t="n">
        <v>0.8347893221428072</v>
      </c>
      <c r="AE57" s="15" t="n">
        <v>-41.93165427731797</v>
      </c>
      <c r="AF57" s="100" t="n">
        <v>65954.5</v>
      </c>
      <c r="AG57" s="100" t="n">
        <v>349</v>
      </c>
      <c r="AH57" s="101">
        <f>AF57/(AF57+AG57)</f>
        <v/>
      </c>
      <c r="AI57" s="101">
        <f>1-AH57</f>
        <v/>
      </c>
      <c r="AJ57" s="104" t="n">
        <v>120</v>
      </c>
      <c r="AK57" s="101" t="n">
        <v>0.7560282752907623</v>
      </c>
      <c r="AL57" s="101" t="n">
        <v>0.7910813977574286</v>
      </c>
      <c r="AM57" s="15" t="n">
        <v>-3.50531224666662</v>
      </c>
      <c r="AN57" s="101" t="n">
        <v>0.6888608250760961</v>
      </c>
      <c r="AO57" s="101" t="n">
        <v>0.8217813977574285</v>
      </c>
      <c r="AP57" s="15" t="n">
        <v>-13.29205726813323</v>
      </c>
      <c r="AQ57" s="100" t="n">
        <v>182038.8</v>
      </c>
      <c r="AR57" s="100" t="n">
        <v>7720.5</v>
      </c>
      <c r="AS57" s="101" t="n">
        <v>0.959314</v>
      </c>
      <c r="AT57" s="101" t="n">
        <v>0.040686</v>
      </c>
      <c r="AU57" s="104" t="n">
        <v>120</v>
      </c>
      <c r="AV57" s="101" t="n">
        <v>0.7147807544464481</v>
      </c>
      <c r="AW57" s="101" t="n">
        <v>0.8221074692952817</v>
      </c>
      <c r="AX57" s="15" t="n">
        <v>-10.73267148488337</v>
      </c>
      <c r="AY57" s="101" t="n">
        <v>0.7414226397035857</v>
      </c>
      <c r="AZ57" s="101" t="n">
        <v>0.8528074692952816</v>
      </c>
      <c r="BA57" s="15" t="n">
        <v>-11.13848295916959</v>
      </c>
      <c r="BB57" s="100" t="n">
        <v>16347.88</v>
      </c>
      <c r="BC57" s="100" t="n">
        <v>13958.84</v>
      </c>
      <c r="BD57" s="101" t="n">
        <v>0.5394139999999999</v>
      </c>
      <c r="BE57" s="101" t="n">
        <v>0.460586</v>
      </c>
      <c r="BF57" s="104" t="n">
        <v>103.99008</v>
      </c>
      <c r="BG57" s="101" t="n">
        <v>0.7021749202204698</v>
      </c>
      <c r="BH57" s="101" t="n">
        <v>0.78244737318951</v>
      </c>
      <c r="BI57" s="15" t="n">
        <v>-8.027245296904013</v>
      </c>
      <c r="BJ57" s="101" t="n">
        <v>0.878104824896572</v>
      </c>
      <c r="BK57" s="101" t="n">
        <v>0.8131473731895099</v>
      </c>
      <c r="BL57" s="15" t="n">
        <v>6.495745170706215</v>
      </c>
      <c r="BM57" s="100" t="n">
        <v>18974.5</v>
      </c>
      <c r="BN57" s="100" t="n">
        <v>123245.9</v>
      </c>
      <c r="BO57" s="101" t="n">
        <v>0.866584</v>
      </c>
      <c r="BP57" s="101" t="n">
        <v>0.133416</v>
      </c>
      <c r="BQ57" s="104" t="n">
        <v>0</v>
      </c>
      <c r="BR57" s="101" t="n">
        <v>0.855515</v>
      </c>
      <c r="BS57" s="101" t="n">
        <v>0.807437</v>
      </c>
      <c r="BT57" s="15" t="n">
        <v>4.8078</v>
      </c>
      <c r="BU57" s="101" t="n">
        <v>0.952708</v>
      </c>
      <c r="BV57" s="101" t="n">
        <v>0.838137</v>
      </c>
      <c r="BW57" s="15" t="n">
        <v>11.4571</v>
      </c>
      <c r="BX57" s="100" t="n">
        <v>230547.1</v>
      </c>
      <c r="BY57" s="100" t="n">
        <v>87114.45</v>
      </c>
      <c r="BZ57" s="101" t="n">
        <v>0.725763</v>
      </c>
      <c r="CA57" s="101" t="n">
        <v>0.274237</v>
      </c>
    </row>
    <row r="58" ht="13.5" customHeight="1">
      <c r="B58" s="5" t="inlineStr">
        <is>
          <t>珠宝3组</t>
        </is>
      </c>
      <c r="C58" s="104">
        <f>IFERROR(D58*F58+E58*G58,D58)</f>
        <v/>
      </c>
      <c r="D58" s="105">
        <f>IF((J58/(-2)*40+60)&gt;120,120,IF(J58&gt;0,0,(J58/(-2)*40+60)))</f>
        <v/>
      </c>
      <c r="E58" s="105">
        <f>IFERROR(IF((M58/(-2)*40+60)&gt;120,120,IF(M58&gt;0,0,(M58/(-2)*40+60))),"(NULL)")</f>
        <v/>
      </c>
      <c r="F58" s="109">
        <f>SUM(U58,AF58,AQ58,BB58,BM58,BX58)/SUM(U58:V58,AF58:AG58,AQ58:AR58,BB58:BC58,BM58:BN58,BX58:BY58)</f>
        <v/>
      </c>
      <c r="G58" s="101">
        <f>1-F58</f>
        <v/>
      </c>
      <c r="H58" s="109">
        <f>AVERAGE(H47,O58,Z58,AK58,AV58,BG58,BR58)</f>
        <v/>
      </c>
      <c r="I58" s="109">
        <f>AVERAGE(I47-2%,P58-2%,AA58-2%,AL58-2%,AW58-2%,BH58-2%,BS58-2%)</f>
        <v/>
      </c>
      <c r="J58" s="15">
        <f>(H58-I58)*100</f>
        <v/>
      </c>
      <c r="K58" s="109">
        <f>IFERROR(AVERAGE(L47,R58,AC58,AN58,AY58,BJ58,BU58),"(NULL)")</f>
        <v/>
      </c>
      <c r="L58" s="109">
        <f>AVERAGE(M47-2%,S58-2%,AD58-2%,AO58-2%,AZ58-2%,BK58-2%,BV58-2%)</f>
        <v/>
      </c>
      <c r="M58" s="15">
        <f>IFERROR(((K58-L58)*100),"(NULL)")</f>
        <v/>
      </c>
      <c r="N58" s="104" t="n">
        <v>120</v>
      </c>
      <c r="O58" s="101" t="n">
        <v>0.779875488708176</v>
      </c>
      <c r="P58" s="101" t="n">
        <v>0.8211480481392666</v>
      </c>
      <c r="Q58" s="15" t="n">
        <v>-4.127255943109049</v>
      </c>
      <c r="R58" s="101" t="n">
        <v>0.817754952349074</v>
      </c>
      <c r="S58" s="101" t="n">
        <v>0.8518480481392665</v>
      </c>
      <c r="T58" s="15" t="n">
        <v>-3.409309579019251</v>
      </c>
      <c r="U58" s="100" t="n">
        <v>5455574.27</v>
      </c>
      <c r="V58" s="100" t="n">
        <v>231714.28</v>
      </c>
      <c r="W58" s="101">
        <f>U58/(U58+V58)</f>
        <v/>
      </c>
      <c r="X58" s="101">
        <f>1-W58</f>
        <v/>
      </c>
      <c r="Y58" s="104" t="n">
        <v>107.8295723298715</v>
      </c>
      <c r="Z58" s="101" t="n">
        <v>0.7799816502026297</v>
      </c>
      <c r="AA58" s="101" t="n">
        <v>0.8030666295366676</v>
      </c>
      <c r="AB58" s="15" t="n">
        <v>-2.3084979334038</v>
      </c>
      <c r="AC58" s="101" t="n">
        <v>0.7678600715157043</v>
      </c>
      <c r="AD58" s="101" t="n">
        <v>0.8337666295366675</v>
      </c>
      <c r="AE58" s="15" t="n">
        <v>-6.590655802096322</v>
      </c>
      <c r="AF58" s="100" t="n">
        <v>1715223.3</v>
      </c>
      <c r="AG58" s="100" t="n">
        <v>233895.48</v>
      </c>
      <c r="AH58" s="101">
        <f>AF58/(AF58+AG58)</f>
        <v/>
      </c>
      <c r="AI58" s="101">
        <f>1-AH58</f>
        <v/>
      </c>
      <c r="AJ58" s="104" t="n">
        <v>120</v>
      </c>
      <c r="AK58" s="101" t="n">
        <v>0.7219003774076955</v>
      </c>
      <c r="AL58" s="101" t="n">
        <v>0.8103876354766776</v>
      </c>
      <c r="AM58" s="15" t="n">
        <v>-8.848725806898202</v>
      </c>
      <c r="AN58" s="101" t="n">
        <v>0.7570754595517961</v>
      </c>
      <c r="AO58" s="101" t="n">
        <v>0.8410876354766775</v>
      </c>
      <c r="AP58" s="15" t="n">
        <v>-8.401217592488138</v>
      </c>
      <c r="AQ58" s="100" t="n">
        <v>3985162.51</v>
      </c>
      <c r="AR58" s="100" t="n">
        <v>252425.3</v>
      </c>
      <c r="AS58" s="101" t="n">
        <v>0.940432</v>
      </c>
      <c r="AT58" s="101" t="n">
        <v>0.059568</v>
      </c>
      <c r="AU58" s="104" t="n">
        <v>120</v>
      </c>
      <c r="AV58" s="101" t="n">
        <v>0.7633260616404505</v>
      </c>
      <c r="AW58" s="101" t="n">
        <v>0.8101960478125906</v>
      </c>
      <c r="AX58" s="15" t="n">
        <v>-4.686998617214016</v>
      </c>
      <c r="AY58" s="101" t="n">
        <v>0.7777407542371875</v>
      </c>
      <c r="AZ58" s="101" t="n">
        <v>0.8408960478125905</v>
      </c>
      <c r="BA58" s="15" t="n">
        <v>-6.315529357540314</v>
      </c>
      <c r="BB58" s="100" t="n">
        <v>6869317.43</v>
      </c>
      <c r="BC58" s="100" t="n">
        <v>201973.6</v>
      </c>
      <c r="BD58" s="101" t="n">
        <v>0.971438</v>
      </c>
      <c r="BE58" s="101" t="n">
        <v>0.028562</v>
      </c>
      <c r="BF58" s="104" t="n">
        <v>120</v>
      </c>
      <c r="BG58" s="101" t="n">
        <v>0.7450606189285314</v>
      </c>
      <c r="BH58" s="101" t="n">
        <v>0.7795857265695926</v>
      </c>
      <c r="BI58" s="15" t="n">
        <v>-3.452510764106123</v>
      </c>
      <c r="BJ58" s="101" t="n">
        <v>0.6972274847165698</v>
      </c>
      <c r="BK58" s="101" t="n">
        <v>0.8102857265695925</v>
      </c>
      <c r="BL58" s="15" t="n">
        <v>-11.30582418530227</v>
      </c>
      <c r="BM58" s="100" t="n">
        <v>5445542.93</v>
      </c>
      <c r="BN58" s="100" t="n">
        <v>24083324.06</v>
      </c>
      <c r="BO58" s="101" t="n">
        <v>0.815586</v>
      </c>
      <c r="BP58" s="101" t="n">
        <v>0.184414</v>
      </c>
      <c r="BQ58" s="104" t="n">
        <v>120</v>
      </c>
      <c r="BR58" s="101" t="n">
        <v>0.753534</v>
      </c>
      <c r="BS58" s="101" t="n">
        <v>0.787994</v>
      </c>
      <c r="BT58" s="15" t="n">
        <v>-3.446</v>
      </c>
      <c r="BU58" s="101" t="n">
        <v>0.764525</v>
      </c>
      <c r="BV58" s="101" t="n">
        <v>0.818694</v>
      </c>
      <c r="BW58" s="15" t="n">
        <v>-5.416899999999998</v>
      </c>
      <c r="BX58" s="100" t="n">
        <v>29657209.14</v>
      </c>
      <c r="BY58" s="100" t="n">
        <v>2183875.34</v>
      </c>
      <c r="BZ58" s="101" t="n">
        <v>0.931413</v>
      </c>
      <c r="CA58" s="101" t="n">
        <v>0.068587</v>
      </c>
    </row>
    <row r="59" ht="13.5" customHeight="1">
      <c r="B59" s="5" t="inlineStr">
        <is>
          <t>饰品1组</t>
        </is>
      </c>
      <c r="C59" s="104">
        <f>IFERROR(D59*F59+E59*G59,D59)</f>
        <v/>
      </c>
      <c r="D59" s="105">
        <f>IF((J59/(-2)*40+60)&gt;120,120,IF(J59&gt;0,0,(J59/(-2)*40+60)))</f>
        <v/>
      </c>
      <c r="E59" s="105">
        <f>IFERROR(IF((M59/(-2)*40+60)&gt;120,120,IF(M59&gt;0,0,(M59/(-2)*40+60))),"(NULL)")</f>
        <v/>
      </c>
      <c r="F59" s="109">
        <f>SUM(U59,AF59,AQ59,BB59,BM59,BX59)/SUM(U59:V59,AF59:AG59,AQ59:AR59,BB59:BC59,BM59:BN59,BX59:BY59)</f>
        <v/>
      </c>
      <c r="G59" s="101">
        <f>1-F59</f>
        <v/>
      </c>
      <c r="H59" s="109">
        <f>AVERAGE(H48,O59,Z59,AK59,AV59,BG59,BR59)</f>
        <v/>
      </c>
      <c r="I59" s="109">
        <f>AVERAGE(I48-2%,P59-2%,AA59-2%,AL59-2%,AW59-2%,BH59-2%,BS59-2%)</f>
        <v/>
      </c>
      <c r="J59" s="15">
        <f>(H59-I59)*100</f>
        <v/>
      </c>
      <c r="K59" s="109">
        <f>IFERROR(AVERAGE(L48,R59,AC59,AN59,AY59,BJ59,BU59),"(NULL)")</f>
        <v/>
      </c>
      <c r="L59" s="109">
        <f>AVERAGE(M48-2%,S59-2%,AD59-2%,AO59-2%,AZ59-2%,BK59-2%,BV59-2%)</f>
        <v/>
      </c>
      <c r="M59" s="15">
        <f>IFERROR(((K59-L59)*100),"(NULL)")</f>
        <v/>
      </c>
      <c r="N59" s="104" t="n">
        <v>0</v>
      </c>
      <c r="O59" s="101" t="n">
        <v>0.8372617711285142</v>
      </c>
      <c r="P59" s="101" t="n">
        <v>0.8353391339248091</v>
      </c>
      <c r="Q59" s="15" t="n">
        <v>0.1922637203705051</v>
      </c>
      <c r="R59" s="101" t="n">
        <v>0.9324615332917262</v>
      </c>
      <c r="S59" s="101" t="n">
        <v>0.866039133924809</v>
      </c>
      <c r="T59" s="15" t="n">
        <v>6.642239936691709</v>
      </c>
      <c r="U59" s="100" t="n">
        <v>73902856.59</v>
      </c>
      <c r="V59" s="100" t="n">
        <v>3118696.8</v>
      </c>
      <c r="W59" s="101">
        <f>U59/(U59+V59)</f>
        <v/>
      </c>
      <c r="X59" s="101">
        <f>1-W59</f>
        <v/>
      </c>
      <c r="Y59" s="104" t="n">
        <v>59.05502297861883</v>
      </c>
      <c r="Z59" s="101" t="n">
        <v>0.8167015033950767</v>
      </c>
      <c r="AA59" s="101" t="n">
        <v>0.818758610244084</v>
      </c>
      <c r="AB59" s="15" t="n">
        <v>-0.2057106849007369</v>
      </c>
      <c r="AC59" s="101" t="n">
        <v>0.9219309874862247</v>
      </c>
      <c r="AD59" s="101" t="n">
        <v>0.849458610244084</v>
      </c>
      <c r="AE59" s="15" t="n">
        <v>7.247237724214074</v>
      </c>
      <c r="AF59" s="100" t="n">
        <v>29620830.67</v>
      </c>
      <c r="AG59" s="100" t="n">
        <v>2537589.93</v>
      </c>
      <c r="AH59" s="101">
        <f>AF59/(AF59+AG59)</f>
        <v/>
      </c>
      <c r="AI59" s="101">
        <f>1-AH59</f>
        <v/>
      </c>
      <c r="AJ59" s="104" t="n">
        <v>81.74713383665144</v>
      </c>
      <c r="AK59" s="101" t="n">
        <v>0.821495825043036</v>
      </c>
      <c r="AL59" s="101" t="n">
        <v>0.836624408765845</v>
      </c>
      <c r="AM59" s="15" t="n">
        <v>-1.512858372280903</v>
      </c>
      <c r="AN59" s="101" t="n">
        <v>0.8930134828527692</v>
      </c>
      <c r="AO59" s="101" t="n">
        <v>0.8673244087658449</v>
      </c>
      <c r="AP59" s="15" t="n">
        <v>2.568907408692425</v>
      </c>
      <c r="AQ59" s="100" t="n">
        <v>61447058.55</v>
      </c>
      <c r="AR59" s="100" t="n">
        <v>6396756.79</v>
      </c>
      <c r="AS59" s="101" t="n">
        <v>0.905713</v>
      </c>
      <c r="AT59" s="101" t="n">
        <v>0.094287</v>
      </c>
      <c r="AU59" s="104" t="n">
        <v>83.93524246522995</v>
      </c>
      <c r="AV59" s="101" t="n">
        <v>0.8550453744459382</v>
      </c>
      <c r="AW59" s="101" t="n">
        <v>0.8654880482548402</v>
      </c>
      <c r="AX59" s="15" t="n">
        <v>-1.04426738089019</v>
      </c>
      <c r="AY59" s="101" t="n">
        <v>0.8709158717258406</v>
      </c>
      <c r="AZ59" s="101" t="n">
        <v>0.8961880482548401</v>
      </c>
      <c r="BA59" s="15" t="n">
        <v>-2.527217652899949</v>
      </c>
      <c r="BB59" s="100" t="n">
        <v>100215495.88</v>
      </c>
      <c r="BC59" s="100" t="n">
        <v>11486511.16</v>
      </c>
      <c r="BD59" s="101" t="n">
        <v>0.897168</v>
      </c>
      <c r="BE59" s="101" t="n">
        <v>0.102832</v>
      </c>
      <c r="BF59" s="104" t="n">
        <v>65.0192191499285</v>
      </c>
      <c r="BG59" s="101" t="n">
        <v>0.8531820926986107</v>
      </c>
      <c r="BH59" s="101" t="n">
        <v>0.8556866996289806</v>
      </c>
      <c r="BI59" s="15" t="n">
        <v>-0.2504606930369846</v>
      </c>
      <c r="BJ59" s="101" t="n">
        <v>0.8838317582055691</v>
      </c>
      <c r="BK59" s="101" t="n">
        <v>0.8863866996289805</v>
      </c>
      <c r="BL59" s="15" t="n">
        <v>-0.255494142341135</v>
      </c>
      <c r="BM59" s="100" t="n">
        <v>14398098.69</v>
      </c>
      <c r="BN59" s="100" t="n">
        <v>130469117.44</v>
      </c>
      <c r="BO59" s="101" t="n">
        <v>0.900612</v>
      </c>
      <c r="BP59" s="101" t="n">
        <v>0.099388</v>
      </c>
      <c r="BQ59" s="104" t="n">
        <v>91.67636112</v>
      </c>
      <c r="BR59" s="101" t="n">
        <v>0.80161</v>
      </c>
      <c r="BS59" s="101" t="n">
        <v>0.82317</v>
      </c>
      <c r="BT59" s="15" t="n">
        <v>-2.156</v>
      </c>
      <c r="BU59" s="101" t="n">
        <v>0.869185</v>
      </c>
      <c r="BV59" s="101" t="n">
        <v>0.8538699999999999</v>
      </c>
      <c r="BW59" s="15" t="n">
        <v>1.531500000000008</v>
      </c>
      <c r="BX59" s="100" t="n">
        <v>103632016.12</v>
      </c>
      <c r="BY59" s="100" t="n">
        <v>12935983.6</v>
      </c>
      <c r="BZ59" s="101" t="n">
        <v>0.889026</v>
      </c>
      <c r="CA59" s="101" t="n">
        <v>0.110974</v>
      </c>
    </row>
    <row r="60" ht="13.5" customHeight="1">
      <c r="B60" s="5" t="inlineStr">
        <is>
          <t>饰品2组</t>
        </is>
      </c>
      <c r="C60" s="104">
        <f>IFERROR(D60*F60+E60*G60,D60)</f>
        <v/>
      </c>
      <c r="D60" s="105">
        <f>IF((J60/(-2)*40+60)&gt;120,120,IF(J60&gt;0,0,(J60/(-2)*40+60)))</f>
        <v/>
      </c>
      <c r="E60" s="105">
        <f>IFERROR(IF((M60/(-2)*40+60)&gt;120,120,IF(M60&gt;0,0,(M60/(-2)*40+60))),"(NULL)")</f>
        <v/>
      </c>
      <c r="F60" s="109">
        <f>SUM(U60,AF60,AQ60,BB60,BM60,BX60)/SUM(U60:V60,AF60:AG60,AQ60:AR60,BB60:BC60,BM60:BN60,BX60:BY60)</f>
        <v/>
      </c>
      <c r="G60" s="101">
        <f>1-F60</f>
        <v/>
      </c>
      <c r="H60" s="109">
        <f>AVERAGE(H49,O60,Z60,AK60,AV60,BG60,BR60)</f>
        <v/>
      </c>
      <c r="I60" s="109">
        <f>AVERAGE(I49-2%,P60-2%,AA60-2%,AL60-2%,AW60-2%,BH60-2%,BS60-2%)</f>
        <v/>
      </c>
      <c r="J60" s="15">
        <f>(H60-I60)*100</f>
        <v/>
      </c>
      <c r="K60" s="109">
        <f>IFERROR(AVERAGE(L49,R60,AC60,AN60,AY60,BJ60,BU60),"(NULL)")</f>
        <v/>
      </c>
      <c r="L60" s="109">
        <f>AVERAGE(M49-2%,S60-2%,AD60-2%,AO60-2%,AZ60-2%,BK60-2%,BV60-2%)</f>
        <v/>
      </c>
      <c r="M60" s="15">
        <f>IFERROR(((K60-L60)*100),"(NULL)")</f>
        <v/>
      </c>
      <c r="N60" s="104" t="n">
        <v>11.41746635334691</v>
      </c>
      <c r="O60" s="101" t="n">
        <v>0.8609605750205273</v>
      </c>
      <c r="P60" s="101" t="n">
        <v>0.7787718480839202</v>
      </c>
      <c r="Q60" s="15" t="n">
        <v>8.218872693660714</v>
      </c>
      <c r="R60" s="101" t="n">
        <v>0.7653427046623879</v>
      </c>
      <c r="S60" s="101" t="n">
        <v>0.8094718480839201</v>
      </c>
      <c r="T60" s="15" t="n">
        <v>-4.412914342153229</v>
      </c>
      <c r="U60" s="100" t="n">
        <v>14208536.25</v>
      </c>
      <c r="V60" s="100" t="n">
        <v>1494029.28</v>
      </c>
      <c r="W60" s="101">
        <f>U60/(U60+V60)</f>
        <v/>
      </c>
      <c r="X60" s="101">
        <f>1-W60</f>
        <v/>
      </c>
      <c r="Y60" s="104" t="n">
        <v>16.49201718452791</v>
      </c>
      <c r="Z60" s="101" t="n">
        <v>0.8447664156374532</v>
      </c>
      <c r="AA60" s="101" t="n">
        <v>0.7944601369031116</v>
      </c>
      <c r="AB60" s="15" t="n">
        <v>5.030627873434156</v>
      </c>
      <c r="AC60" s="101" t="n">
        <v>0.7743924850732375</v>
      </c>
      <c r="AD60" s="101" t="n">
        <v>0.8251601369031115</v>
      </c>
      <c r="AE60" s="15" t="n">
        <v>-5.076765182987401</v>
      </c>
      <c r="AF60" s="100" t="n">
        <v>9577137.68</v>
      </c>
      <c r="AG60" s="100" t="n">
        <v>1525933.7</v>
      </c>
      <c r="AH60" s="101">
        <f>AF60/(AF60+AG60)</f>
        <v/>
      </c>
      <c r="AI60" s="101">
        <f>1-AH60</f>
        <v/>
      </c>
      <c r="AJ60" s="104" t="n">
        <v>14.20857338623563</v>
      </c>
      <c r="AK60" s="101" t="n">
        <v>0.8430499177488942</v>
      </c>
      <c r="AL60" s="101" t="n">
        <v>0.8284329752168731</v>
      </c>
      <c r="AM60" s="15" t="n">
        <v>1.461694253202111</v>
      </c>
      <c r="AN60" s="101" t="n">
        <v>0.7858789180587845</v>
      </c>
      <c r="AO60" s="101" t="n">
        <v>0.8591329752168729</v>
      </c>
      <c r="AP60" s="15" t="n">
        <v>-7.325405715808841</v>
      </c>
      <c r="AQ60" s="100" t="n">
        <v>16751355.35</v>
      </c>
      <c r="AR60" s="100" t="n">
        <v>2249831.29</v>
      </c>
      <c r="AS60" s="101" t="n">
        <v>0.881595</v>
      </c>
      <c r="AT60" s="101" t="n">
        <v>0.118405</v>
      </c>
      <c r="AU60" s="104" t="n">
        <v>11.32596</v>
      </c>
      <c r="AV60" s="101" t="n">
        <v>0.8735167438543964</v>
      </c>
      <c r="AW60" s="101" t="n">
        <v>0.8229048905709009</v>
      </c>
      <c r="AX60" s="15" t="n">
        <v>5.061185328349552</v>
      </c>
      <c r="AY60" s="101" t="n">
        <v>0.8045859791035591</v>
      </c>
      <c r="AZ60" s="101" t="n">
        <v>0.8536048905709008</v>
      </c>
      <c r="BA60" s="15" t="n">
        <v>-4.901891146734172</v>
      </c>
      <c r="BB60" s="100" t="n">
        <v>20878275.2</v>
      </c>
      <c r="BC60" s="100" t="n">
        <v>2175927.49</v>
      </c>
      <c r="BD60" s="101" t="n">
        <v>0.905617</v>
      </c>
      <c r="BE60" s="101" t="n">
        <v>0.09438299999999999</v>
      </c>
      <c r="BF60" s="104" t="n">
        <v>0</v>
      </c>
      <c r="BG60" s="101" t="n">
        <v>0.8845671823856716</v>
      </c>
      <c r="BH60" s="101" t="n">
        <v>0.8215754141588232</v>
      </c>
      <c r="BI60" s="15" t="n">
        <v>6.299176822684842</v>
      </c>
      <c r="BJ60" s="101" t="n">
        <v>0.8970494010302784</v>
      </c>
      <c r="BK60" s="101" t="n">
        <v>0.8522754141588231</v>
      </c>
      <c r="BL60" s="15" t="n">
        <v>4.477398687145524</v>
      </c>
      <c r="BM60" s="100" t="n">
        <v>9574111.66</v>
      </c>
      <c r="BN60" s="100" t="n">
        <v>36025479.98</v>
      </c>
      <c r="BO60" s="101" t="n">
        <v>0.79004</v>
      </c>
      <c r="BP60" s="101" t="n">
        <v>0.20996</v>
      </c>
      <c r="BQ60" s="104" t="n">
        <v>0</v>
      </c>
      <c r="BR60" s="101" t="n">
        <v>0.873972</v>
      </c>
      <c r="BS60" s="101" t="n">
        <v>0.812369</v>
      </c>
      <c r="BT60" s="15" t="n">
        <v>6.1603</v>
      </c>
      <c r="BU60" s="101" t="n">
        <v>0.884145</v>
      </c>
      <c r="BV60" s="101" t="n">
        <v>0.843069</v>
      </c>
      <c r="BW60" s="15" t="n">
        <v>4.107600000000005</v>
      </c>
      <c r="BX60" s="100" t="n">
        <v>44859476.11</v>
      </c>
      <c r="BY60" s="100" t="n">
        <v>8640538.6</v>
      </c>
      <c r="BZ60" s="101" t="n">
        <v>0.838495</v>
      </c>
      <c r="CA60" s="101" t="n">
        <v>0.161505</v>
      </c>
    </row>
    <row r="61" ht="13.5" customHeight="1">
      <c r="B61" s="5" t="inlineStr">
        <is>
          <t>海淘组</t>
        </is>
      </c>
      <c r="C61" s="104">
        <f>IFERROR(D61*F61+E61*G61,D61)</f>
        <v/>
      </c>
      <c r="D61" s="105">
        <f>IF((J61/(-2)*40+60)&gt;120,120,IF(J61&gt;0,0,(J61/(-2)*40+60)))</f>
        <v/>
      </c>
      <c r="E61" s="105">
        <f>IFERROR(IF((M61/(-2)*40+60)&gt;120,120,IF(M61&gt;0,0,(M61/(-2)*40+60))),"(NULL)")</f>
        <v/>
      </c>
      <c r="F61" s="109">
        <f>SUM(U61,AF61,AQ61,BB61,BM61,BX61)/SUM(U61:V61,AF61:AG61,AQ61:AR61,BB61:BC61,BM61:BN61,BX61:BY61)</f>
        <v/>
      </c>
      <c r="G61" s="101">
        <f>1-F61</f>
        <v/>
      </c>
      <c r="H61" s="109">
        <f>AVERAGE(H50,O61,Z61,AK61,AV61,BG61,BR61)</f>
        <v/>
      </c>
      <c r="I61" s="109">
        <f>AVERAGE(I50-2%,P61-2%,AA61-2%,AL61-2%,AW61-2%,BH61-2%,BS61-2%)</f>
        <v/>
      </c>
      <c r="J61" s="15">
        <f>(H61-I61)*100</f>
        <v/>
      </c>
      <c r="K61" s="109">
        <f>IFERROR(AVERAGE(L50,R61,AC61,AN61,AY61,BJ61,BU61),"(NULL)")</f>
        <v/>
      </c>
      <c r="L61" s="109">
        <f>AVERAGE(M50-2%,S61-2%,AD61-2%,AO61-2%,AZ61-2%,BK61-2%,BV61-2%)</f>
        <v/>
      </c>
      <c r="M61" s="15">
        <f>IFERROR(((K61-L61)*100),"(NULL)")</f>
        <v/>
      </c>
      <c r="N61" s="104" t="n">
        <v>61.801667164079</v>
      </c>
      <c r="O61" s="101" t="n">
        <v>0.7996590267822723</v>
      </c>
      <c r="P61" s="101" t="n">
        <v>0.7990598603643118</v>
      </c>
      <c r="Q61" s="15" t="n">
        <v>0.05991664179605038</v>
      </c>
      <c r="R61" s="101" t="inlineStr">
        <is>
          <t>(NULL)</t>
        </is>
      </c>
      <c r="S61" s="101" t="n">
        <v>0.8297598603643117</v>
      </c>
      <c r="T61" s="15" t="inlineStr">
        <is>
          <t>(NULL)</t>
        </is>
      </c>
      <c r="U61" s="100" t="n">
        <v>1634492.01</v>
      </c>
      <c r="V61" s="100" t="n">
        <v>0</v>
      </c>
      <c r="W61" s="101">
        <f>U61/(U61+V61)</f>
        <v/>
      </c>
      <c r="X61" s="101">
        <f>1-W61</f>
        <v/>
      </c>
      <c r="Y61" s="104" t="n">
        <v>0</v>
      </c>
      <c r="Z61" s="101" t="n">
        <v>0.7789051591595407</v>
      </c>
      <c r="AA61" s="101" t="n">
        <v>0.7684058940703719</v>
      </c>
      <c r="AB61" s="15" t="n">
        <v>1.049926508916883</v>
      </c>
      <c r="AC61" s="101" t="inlineStr">
        <is>
          <t>(NULL)</t>
        </is>
      </c>
      <c r="AD61" s="101" t="n">
        <v>0.7991058940703718</v>
      </c>
      <c r="AE61" s="15" t="inlineStr">
        <is>
          <t>(NULL)</t>
        </is>
      </c>
      <c r="AF61" s="100" t="n">
        <v>944075.67</v>
      </c>
      <c r="AG61" s="100" t="n">
        <v>0</v>
      </c>
      <c r="AH61" s="101">
        <f>AF61/(AF61+AG61)</f>
        <v/>
      </c>
      <c r="AI61" s="101">
        <f>1-AH61</f>
        <v/>
      </c>
      <c r="AJ61" s="104" t="n">
        <v>86.1586781709596</v>
      </c>
      <c r="AK61" s="101" t="n">
        <v>0.7837877556221421</v>
      </c>
      <c r="AL61" s="101" t="n">
        <v>0.796867094707622</v>
      </c>
      <c r="AM61" s="15" t="n">
        <v>-1.30793390854798</v>
      </c>
      <c r="AN61" s="101" t="inlineStr">
        <is>
          <t>(NULL)</t>
        </is>
      </c>
      <c r="AO61" s="101" t="n">
        <v>0.8275670947076219</v>
      </c>
      <c r="AP61" s="15" t="inlineStr">
        <is>
          <t>(NULL)</t>
        </is>
      </c>
      <c r="AQ61" s="100" t="n">
        <v>1373045.18</v>
      </c>
      <c r="AR61" s="100" t="n">
        <v>0</v>
      </c>
      <c r="AS61" s="101" t="n">
        <v>1</v>
      </c>
      <c r="AT61" s="101" t="n">
        <v>0</v>
      </c>
      <c r="AU61" s="104" t="n">
        <v>120</v>
      </c>
      <c r="AV61" s="101" t="n">
        <v>0.7857758575574343</v>
      </c>
      <c r="AW61" s="101" t="n">
        <v>0.8702468414657811</v>
      </c>
      <c r="AX61" s="15" t="n">
        <v>-8.447098390834682</v>
      </c>
      <c r="AY61" s="101" t="inlineStr">
        <is>
          <t>(NULL)</t>
        </is>
      </c>
      <c r="AZ61" s="101" t="n">
        <v>0.9009468414657811</v>
      </c>
      <c r="BA61" s="15" t="inlineStr">
        <is>
          <t>(NULL)</t>
        </is>
      </c>
      <c r="BB61" s="100" t="n">
        <v>1781832.55</v>
      </c>
      <c r="BC61" s="100" t="n">
        <v>0</v>
      </c>
      <c r="BD61" s="101" t="n">
        <v>1</v>
      </c>
      <c r="BE61" s="101" t="n">
        <v>0</v>
      </c>
      <c r="BF61" s="104" t="n">
        <v>120</v>
      </c>
      <c r="BG61" s="101" t="n">
        <v>0.7639198899732659</v>
      </c>
      <c r="BH61" s="101" t="n">
        <v>0.8651779060272869</v>
      </c>
      <c r="BI61" s="15" t="n">
        <v>-10.1258016054021</v>
      </c>
      <c r="BJ61" s="101" t="inlineStr">
        <is>
          <t>(NULL)</t>
        </is>
      </c>
      <c r="BK61" s="101" t="n">
        <v>0.8958779060272869</v>
      </c>
      <c r="BL61" s="15" t="inlineStr">
        <is>
          <t>(NULL)</t>
        </is>
      </c>
      <c r="BM61" s="100" t="n">
        <v>0</v>
      </c>
      <c r="BN61" s="100" t="n">
        <v>1256618.23</v>
      </c>
      <c r="BO61" s="101" t="n">
        <v>1</v>
      </c>
      <c r="BP61" s="101" t="n">
        <v>0</v>
      </c>
      <c r="BQ61" s="104" t="n">
        <v>120</v>
      </c>
      <c r="BR61" s="101" t="n">
        <v>0.771842</v>
      </c>
      <c r="BS61" s="101" t="n">
        <v>0.860637</v>
      </c>
      <c r="BT61" s="15" t="n">
        <v>-8.8795</v>
      </c>
      <c r="BU61" s="101" t="inlineStr">
        <is>
          <t>(NULL)</t>
        </is>
      </c>
      <c r="BV61" s="101" t="n">
        <v>0.8913369999999999</v>
      </c>
      <c r="BW61" s="15" t="inlineStr">
        <is>
          <t>(NULL)</t>
        </is>
      </c>
      <c r="BX61" s="100" t="n">
        <v>348652.9</v>
      </c>
      <c r="BY61" s="100" t="n">
        <v>0</v>
      </c>
      <c r="BZ61" s="101" t="n">
        <v>1</v>
      </c>
      <c r="CA61" s="101" t="n">
        <v>0</v>
      </c>
    </row>
    <row r="62" ht="13.5" customHeight="1">
      <c r="B62" s="5" t="inlineStr">
        <is>
          <t>总</t>
        </is>
      </c>
      <c r="C62" s="104">
        <f>IFERROR(D62*F62+E62*G62,D62)</f>
        <v/>
      </c>
      <c r="D62" s="105">
        <f>IF((J62/(-2)*40+60)&gt;120,120,IF(J62&gt;0,0,(J62/(-2)*40+60)))</f>
        <v/>
      </c>
      <c r="E62" s="105">
        <f>IFERROR(IF((M62/(-2)*40+60)&gt;120,120,IF(M62&gt;0,0,(M62/(-2)*40+60))),"(NULL)")</f>
        <v/>
      </c>
      <c r="F62" s="109">
        <f>SUM(U62,AF62,AQ62,BB62,BM62,BX62)/SUM(U62:V62,AF62:AG62,AQ62:AR62,BB62:BC62,BM62:BN62,BX62:BY62)</f>
        <v/>
      </c>
      <c r="G62" s="101">
        <f>1-F62</f>
        <v/>
      </c>
      <c r="H62" s="109">
        <f>AVERAGE(H51,O62,Z62,AK62,AV62,BG62,BR62)</f>
        <v/>
      </c>
      <c r="I62" s="109">
        <f>AVERAGE(I51-2%,P62-2%,AA62-2%,AL62-2%,AW62-2%,BH62-2%,BS62-2%)</f>
        <v/>
      </c>
      <c r="J62" s="15">
        <f>(H62-I62)*100</f>
        <v/>
      </c>
      <c r="K62" s="109">
        <f>IFERROR(AVERAGE(L51,R62,AC62,AN62,AY62,BJ62,BU62),"(NULL)")</f>
        <v/>
      </c>
      <c r="L62" s="109">
        <f>AVERAGE(M51-2%,S62-2%,AD62-2%,AO62-2%,AZ62-2%,BK62-2%,BV62-2%)</f>
        <v/>
      </c>
      <c r="M62" s="15">
        <f>IFERROR(((K62-L62)*100),"(NULL)")</f>
        <v/>
      </c>
      <c r="N62" s="104" t="n">
        <v>0</v>
      </c>
      <c r="O62" s="101" t="n">
        <v>0.8338972720658601</v>
      </c>
      <c r="P62" s="101" t="n">
        <v>0.8252696148757122</v>
      </c>
      <c r="Q62" s="15" t="n">
        <v>0.8627657190147886</v>
      </c>
      <c r="R62" s="101" t="n">
        <v>0.8780537877718143</v>
      </c>
      <c r="S62" s="101" t="n">
        <v>0.8559696148757121</v>
      </c>
      <c r="T62" s="15" t="n">
        <v>2.208417289610225</v>
      </c>
      <c r="U62" s="100">
        <f>SUM(U56:U61)</f>
        <v/>
      </c>
      <c r="V62" s="100">
        <f>SUM(V56:V61)</f>
        <v/>
      </c>
      <c r="W62" s="101">
        <f>U62/(U62+V62)</f>
        <v/>
      </c>
      <c r="X62" s="101">
        <f>1-W62</f>
        <v/>
      </c>
      <c r="Y62" s="104" t="n">
        <v>0</v>
      </c>
      <c r="Z62" s="101" t="n">
        <v>0.8212239506207513</v>
      </c>
      <c r="AA62" s="101" t="n">
        <v>0.8106050563619955</v>
      </c>
      <c r="AB62" s="15" t="n">
        <v>1.061889425875577</v>
      </c>
      <c r="AC62" s="101" t="n">
        <v>0.8646418954368471</v>
      </c>
      <c r="AD62" s="101" t="n">
        <v>0.8413050563619955</v>
      </c>
      <c r="AE62" s="15" t="n">
        <v>2.333683907485167</v>
      </c>
      <c r="AF62" s="100">
        <f>SUM(AF56:AF61)</f>
        <v/>
      </c>
      <c r="AG62" s="100">
        <f>SUM(AG56:AG61)</f>
        <v/>
      </c>
      <c r="AH62" s="101">
        <f>AF62/(AF62+AG62)</f>
        <v/>
      </c>
      <c r="AI62" s="101">
        <f>1-AH62</f>
        <v/>
      </c>
      <c r="AJ62" s="104" t="n">
        <v>73.0172930631701</v>
      </c>
      <c r="AK62" s="101" t="n">
        <v>0.8188833230415734</v>
      </c>
      <c r="AL62" s="101" t="n">
        <v>0.8290861443473326</v>
      </c>
      <c r="AM62" s="15" t="n">
        <v>-1.020282130575922</v>
      </c>
      <c r="AN62" s="101" t="n">
        <v>0.8656388865762187</v>
      </c>
      <c r="AO62" s="101" t="n">
        <v>0.8597861443473326</v>
      </c>
      <c r="AP62" s="15" t="n">
        <v>0.5852742228886143</v>
      </c>
      <c r="AQ62" s="100" t="n">
        <v>90466016.19</v>
      </c>
      <c r="AR62" s="100" t="n">
        <v>9153921.24</v>
      </c>
      <c r="AS62" s="101" t="n">
        <v>0.908112</v>
      </c>
      <c r="AT62" s="101" t="n">
        <v>0.091888</v>
      </c>
      <c r="AU62" s="104" t="n">
        <v>76.95549805925783</v>
      </c>
      <c r="AV62" s="101" t="n">
        <v>0.8449243338618608</v>
      </c>
      <c r="AW62" s="101" t="n">
        <v>0.8522466376596172</v>
      </c>
      <c r="AX62" s="15" t="n">
        <v>-0.7322303797756433</v>
      </c>
      <c r="AY62" s="101" t="n">
        <v>0.860494556870395</v>
      </c>
      <c r="AZ62" s="101" t="n">
        <v>0.8829466376596171</v>
      </c>
      <c r="BA62" s="15" t="n">
        <v>-2.245208078922218</v>
      </c>
      <c r="BB62" s="100" t="n">
        <v>139994010.67</v>
      </c>
      <c r="BC62" s="100" t="n">
        <v>14038472.45</v>
      </c>
      <c r="BD62" s="101" t="n">
        <v>0.90886</v>
      </c>
      <c r="BE62" s="101" t="n">
        <v>0.09114</v>
      </c>
      <c r="BF62" s="104" t="n">
        <v>11.1020873555871</v>
      </c>
      <c r="BG62" s="101" t="n">
        <v>0.8406931996937228</v>
      </c>
      <c r="BH62" s="101" t="n">
        <v>0.8371948292724771</v>
      </c>
      <c r="BI62" s="15" t="n">
        <v>0.3498370421245767</v>
      </c>
      <c r="BJ62" s="101" t="n">
        <v>0.8540750668983381</v>
      </c>
      <c r="BK62" s="101" t="n">
        <v>0.8678948292724771</v>
      </c>
      <c r="BL62" s="15" t="n">
        <v>-1.381976237413895</v>
      </c>
      <c r="BM62" s="100" t="n">
        <v>205320111.49</v>
      </c>
      <c r="BN62" s="100" t="n">
        <v>29782630.82</v>
      </c>
      <c r="BO62" s="101" t="n">
        <v>0.873321</v>
      </c>
      <c r="BP62" s="101" t="n">
        <v>0.126679</v>
      </c>
      <c r="BQ62" s="104" t="n">
        <v>67.448551032</v>
      </c>
      <c r="BR62" s="101" t="n">
        <v>0.807637</v>
      </c>
      <c r="BS62" s="101" t="n">
        <v>0.815551</v>
      </c>
      <c r="BT62" s="15" t="n">
        <v>-0.7914</v>
      </c>
      <c r="BU62" s="101" t="n">
        <v>0.866031</v>
      </c>
      <c r="BV62" s="101" t="n">
        <v>0.8462509999999999</v>
      </c>
      <c r="BW62" s="15" t="n">
        <v>1.978000000000009</v>
      </c>
      <c r="BX62" s="100" t="n">
        <v>195340158.36</v>
      </c>
      <c r="BY62" s="100" t="n">
        <v>24267962.35</v>
      </c>
      <c r="BZ62" s="101" t="n">
        <v>0.889494</v>
      </c>
      <c r="CA62" s="101" t="n">
        <v>0.110506</v>
      </c>
    </row>
    <row r="63">
      <c r="I63" s="110" t="n"/>
      <c r="L63" s="111" t="n"/>
      <c r="M63" s="9" t="n"/>
      <c r="R63" s="111" t="n"/>
    </row>
    <row r="64">
      <c r="Q64" s="10" t="n"/>
      <c r="R64" s="10" t="n"/>
      <c r="S64" s="10" t="n"/>
      <c r="T64" s="10" t="n"/>
      <c r="U64" s="10" t="n"/>
      <c r="V64" s="10" t="n"/>
    </row>
    <row r="65" ht="13.5" customHeight="1">
      <c r="B65" s="2" t="inlineStr">
        <is>
          <t>内网折扣</t>
        </is>
      </c>
      <c r="Q65" s="10" t="n"/>
      <c r="R65" s="10" t="n"/>
      <c r="S65" s="10" t="n"/>
      <c r="T65" s="10" t="n"/>
      <c r="U65" s="10" t="n"/>
      <c r="V65" s="10" t="n"/>
    </row>
    <row r="66" ht="14" customHeight="1">
      <c r="B66" s="83" t="inlineStr">
        <is>
          <t>小组</t>
        </is>
      </c>
      <c r="C66" s="83" t="inlineStr">
        <is>
          <t>MTD</t>
        </is>
      </c>
      <c r="D66" s="79" t="n"/>
      <c r="E66" s="80" t="n"/>
      <c r="F66" s="88" t="inlineStr">
        <is>
          <t>YTD</t>
        </is>
      </c>
      <c r="G66" s="79" t="n"/>
      <c r="H66" s="80" t="n"/>
      <c r="I66" s="85" t="inlineStr">
        <is>
          <t>1月</t>
        </is>
      </c>
      <c r="J66" s="79" t="n"/>
      <c r="K66" s="80" t="n"/>
      <c r="L66" s="88" t="inlineStr">
        <is>
          <t>2月</t>
        </is>
      </c>
      <c r="M66" s="79" t="n"/>
      <c r="N66" s="80" t="n"/>
      <c r="O66" s="85" t="inlineStr">
        <is>
          <t>3月</t>
        </is>
      </c>
      <c r="P66" s="79" t="n"/>
      <c r="Q66" s="80" t="n"/>
      <c r="R66" s="88" t="inlineStr">
        <is>
          <t>4月</t>
        </is>
      </c>
      <c r="S66" s="79" t="n"/>
      <c r="T66" s="80" t="n"/>
      <c r="U66" s="85" t="inlineStr">
        <is>
          <t>5月</t>
        </is>
      </c>
      <c r="V66" s="79" t="n"/>
      <c r="W66" s="80" t="n"/>
      <c r="X66" s="88" t="inlineStr">
        <is>
          <t>6月</t>
        </is>
      </c>
      <c r="Y66" s="79" t="n"/>
      <c r="Z66" s="80" t="n"/>
    </row>
    <row r="67" ht="27" customFormat="1" customHeight="1" s="10">
      <c r="B67" s="84" t="n"/>
      <c r="C67" s="83" t="inlineStr">
        <is>
          <t>去年内网价指</t>
        </is>
      </c>
      <c r="D67" s="83" t="inlineStr">
        <is>
          <t>今年内网价指</t>
        </is>
      </c>
      <c r="E67" s="83" t="inlineStr">
        <is>
          <t>系数差</t>
        </is>
      </c>
      <c r="F67" s="90" t="inlineStr">
        <is>
          <t>去年内网价指</t>
        </is>
      </c>
      <c r="G67" s="90" t="inlineStr">
        <is>
          <t>今年内网价指</t>
        </is>
      </c>
      <c r="H67" s="90" t="inlineStr">
        <is>
          <t>系数差</t>
        </is>
      </c>
      <c r="I67" s="83" t="inlineStr">
        <is>
          <t>去年内网价指</t>
        </is>
      </c>
      <c r="J67" s="83" t="inlineStr">
        <is>
          <t>今年内网价指</t>
        </is>
      </c>
      <c r="K67" s="83" t="inlineStr">
        <is>
          <t>系数差</t>
        </is>
      </c>
      <c r="L67" s="90" t="inlineStr">
        <is>
          <t>去年内网价指</t>
        </is>
      </c>
      <c r="M67" s="90" t="inlineStr">
        <is>
          <t>今年内网价指</t>
        </is>
      </c>
      <c r="N67" s="90" t="inlineStr">
        <is>
          <t>系数差</t>
        </is>
      </c>
      <c r="O67" s="83" t="inlineStr">
        <is>
          <t>去年内网价指</t>
        </is>
      </c>
      <c r="P67" s="83" t="inlineStr">
        <is>
          <t>今年内网价指</t>
        </is>
      </c>
      <c r="Q67" s="83" t="inlineStr">
        <is>
          <t>系数差</t>
        </is>
      </c>
      <c r="R67" s="90" t="inlineStr">
        <is>
          <t>去年内网价指</t>
        </is>
      </c>
      <c r="S67" s="90" t="inlineStr">
        <is>
          <t>今年内网价指</t>
        </is>
      </c>
      <c r="T67" s="90" t="inlineStr">
        <is>
          <t>系数差</t>
        </is>
      </c>
      <c r="U67" s="83" t="inlineStr">
        <is>
          <t>去年内网价指</t>
        </is>
      </c>
      <c r="V67" s="83" t="inlineStr">
        <is>
          <t>今年内网价指</t>
        </is>
      </c>
      <c r="W67" s="83" t="inlineStr">
        <is>
          <t>系数差</t>
        </is>
      </c>
      <c r="X67" s="90" t="inlineStr">
        <is>
          <t>去年内网价指</t>
        </is>
      </c>
      <c r="Y67" s="90" t="inlineStr">
        <is>
          <t>今年内网价指</t>
        </is>
      </c>
      <c r="Z67" s="90" t="inlineStr">
        <is>
          <t>系数差</t>
        </is>
      </c>
    </row>
    <row r="68">
      <c r="B68" s="5" t="inlineStr">
        <is>
          <t>海淘组</t>
        </is>
      </c>
      <c r="C68" s="11" t="n">
        <v>0.9571694091959044</v>
      </c>
      <c r="D68" s="11" t="n">
        <v>0.9534994973348581</v>
      </c>
      <c r="E68" s="11">
        <f>D68-C68</f>
        <v/>
      </c>
      <c r="F68" s="11">
        <f>AVERAGE(C68,I68,L68,O68,R68,U68,X68)</f>
        <v/>
      </c>
      <c r="G68" s="11">
        <f>AVERAGE(D68,J68,M68,P68,S68,V68,Y68)</f>
        <v/>
      </c>
      <c r="H68" s="11">
        <f>G68-F68</f>
        <v/>
      </c>
      <c r="I68" s="11" t="n">
        <v>0.957372802233</v>
      </c>
      <c r="J68" s="11" t="n">
        <v>0.920840506281</v>
      </c>
      <c r="K68" s="11">
        <f>J68-I68</f>
        <v/>
      </c>
      <c r="L68" s="11" t="n">
        <v>0.9588621515817817</v>
      </c>
      <c r="M68" s="11" t="n">
        <v>0.9217232698607226</v>
      </c>
      <c r="N68" s="11">
        <f>M68-L68</f>
        <v/>
      </c>
      <c r="O68" s="11" t="n">
        <v>0.9577034315237448</v>
      </c>
      <c r="P68" s="11" t="n">
        <v>0.9359519273411978</v>
      </c>
      <c r="Q68" s="11">
        <f>P68-O68</f>
        <v/>
      </c>
      <c r="R68" s="11" t="n">
        <v>0.9502024099597998</v>
      </c>
      <c r="S68" s="11" t="n">
        <v>0.9264212686192608</v>
      </c>
      <c r="T68" s="11">
        <f>S68-R68</f>
        <v/>
      </c>
      <c r="U68" s="11" t="n">
        <v>0.9323794951560157</v>
      </c>
      <c r="V68" s="11" t="n">
        <v>0.9096498590745553</v>
      </c>
      <c r="W68" s="11">
        <f>V68-U68</f>
        <v/>
      </c>
      <c r="X68" s="11" t="n">
        <v>0.9261167404670788</v>
      </c>
      <c r="Y68" s="11" t="n">
        <v>0.9037185410197472</v>
      </c>
      <c r="Z68" s="11">
        <f>Y68-X68</f>
        <v/>
      </c>
    </row>
    <row r="69">
      <c r="B69" s="5" t="inlineStr">
        <is>
          <t>饰品1组</t>
        </is>
      </c>
      <c r="C69" s="11" t="n">
        <v>0.9589185714822225</v>
      </c>
      <c r="D69" s="11" t="n">
        <v>0.9079251194593112</v>
      </c>
      <c r="E69" s="11">
        <f>D69-C69</f>
        <v/>
      </c>
      <c r="F69" s="11">
        <f>AVERAGE(C69,I69,L69,O69,R69,U69,X69)</f>
        <v/>
      </c>
      <c r="G69" s="11">
        <f>AVERAGE(D69,J69,M69,P69,S69,V69,Y69)</f>
        <v/>
      </c>
      <c r="H69" s="11">
        <f>G69-F69</f>
        <v/>
      </c>
      <c r="I69" s="11" t="n">
        <v>0.944438752945</v>
      </c>
      <c r="J69" s="11" t="n">
        <v>0.9118935933650001</v>
      </c>
      <c r="K69" s="11">
        <f>J69-I69</f>
        <v/>
      </c>
      <c r="L69" s="11" t="n">
        <v>0.9500923305636204</v>
      </c>
      <c r="M69" s="11" t="n">
        <v>0.9115535504699502</v>
      </c>
      <c r="N69" s="11">
        <f>M69-L69</f>
        <v/>
      </c>
      <c r="O69" s="11" t="n">
        <v>0.9392561976534259</v>
      </c>
      <c r="P69" s="11" t="n">
        <v>0.9082399228580731</v>
      </c>
      <c r="Q69" s="11">
        <f>P69-O69</f>
        <v/>
      </c>
      <c r="R69" s="11" t="n">
        <v>0.9275250959717557</v>
      </c>
      <c r="S69" s="11" t="n">
        <v>0.8987093212139042</v>
      </c>
      <c r="T69" s="11">
        <f>S69-R69</f>
        <v/>
      </c>
      <c r="U69" s="11" t="n">
        <v>0.9076973483666571</v>
      </c>
      <c r="V69" s="11" t="n">
        <v>0.8708718583263971</v>
      </c>
      <c r="W69" s="11">
        <f>V69-U69</f>
        <v/>
      </c>
      <c r="X69" s="11" t="n">
        <v>0.8837225118958316</v>
      </c>
      <c r="Y69" s="11" t="n">
        <v>0.8581718858182563</v>
      </c>
      <c r="Z69" s="11">
        <f>Y69-X69</f>
        <v/>
      </c>
    </row>
    <row r="70">
      <c r="B70" s="5" t="inlineStr">
        <is>
          <t>饰品2组</t>
        </is>
      </c>
      <c r="C70" s="11" t="n">
        <v>0.9681390499279691</v>
      </c>
      <c r="D70" s="11" t="n">
        <v>0.8981930752223342</v>
      </c>
      <c r="E70" s="11">
        <f>D70-C70</f>
        <v/>
      </c>
      <c r="F70" s="11">
        <f>AVERAGE(C70,I70,L70,O70,R70,U70,X70)</f>
        <v/>
      </c>
      <c r="G70" s="11">
        <f>AVERAGE(D70,J70,M70,P70,S70,V70,Y70)</f>
        <v/>
      </c>
      <c r="H70" s="11">
        <f>G70-F70</f>
        <v/>
      </c>
      <c r="I70" s="11" t="n">
        <v>0.937773921148</v>
      </c>
      <c r="J70" s="11" t="n">
        <v>0.902749639182</v>
      </c>
      <c r="K70" s="11">
        <f>J70-I70</f>
        <v/>
      </c>
      <c r="L70" s="11" t="n">
        <v>0.9321874641497468</v>
      </c>
      <c r="M70" s="11" t="n">
        <v>0.9012438184752297</v>
      </c>
      <c r="N70" s="11">
        <f>M70-L70</f>
        <v/>
      </c>
      <c r="O70" s="11" t="n">
        <v>0.90924761982128</v>
      </c>
      <c r="P70" s="11" t="n">
        <v>0.8935186907991022</v>
      </c>
      <c r="Q70" s="11">
        <f>P70-O70</f>
        <v/>
      </c>
      <c r="R70" s="11" t="n">
        <v>0.8912065439631763</v>
      </c>
      <c r="S70" s="11" t="n">
        <v>0.8682593638113956</v>
      </c>
      <c r="T70" s="11">
        <f>S70-R70</f>
        <v/>
      </c>
      <c r="U70" s="11" t="n">
        <v>0.8671224737581693</v>
      </c>
      <c r="V70" s="11" t="n">
        <v>0.8544722888094227</v>
      </c>
      <c r="W70" s="11">
        <f>V70-U70</f>
        <v/>
      </c>
      <c r="X70" s="11" t="n">
        <v>0.8743458608540492</v>
      </c>
      <c r="Y70" s="11" t="n">
        <v>0.8444021880795403</v>
      </c>
      <c r="Z70" s="11">
        <f>Y70-X70</f>
        <v/>
      </c>
    </row>
    <row r="71">
      <c r="B71" s="5" t="inlineStr">
        <is>
          <t>珠宝1组</t>
        </is>
      </c>
      <c r="C71" s="11" t="n">
        <v>0.9569645315615172</v>
      </c>
      <c r="D71" s="11" t="n">
        <v>0.8682322819409692</v>
      </c>
      <c r="E71" s="11">
        <f>D71-C71</f>
        <v/>
      </c>
      <c r="F71" s="11">
        <f>AVERAGE(C71,I71,L71,O71,R71,U71,X71)</f>
        <v/>
      </c>
      <c r="G71" s="11">
        <f>AVERAGE(D71,J71,M71,P71,S71,V71,Y71)</f>
        <v/>
      </c>
      <c r="H71" s="11">
        <f>G71-F71</f>
        <v/>
      </c>
      <c r="I71" s="11" t="n">
        <v>0.940199129414</v>
      </c>
      <c r="J71" s="11" t="n">
        <v>0.9342008523190001</v>
      </c>
      <c r="K71" s="11">
        <f>J71-I71</f>
        <v/>
      </c>
      <c r="L71" s="11" t="n">
        <v>0.9737308015889342</v>
      </c>
      <c r="M71" s="11" t="n">
        <v>0.8942400923207954</v>
      </c>
      <c r="N71" s="11">
        <f>M71-L71</f>
        <v/>
      </c>
      <c r="O71" s="11" t="n">
        <v>0.96155161289562</v>
      </c>
      <c r="P71" s="11" t="n">
        <v>0.903426101162552</v>
      </c>
      <c r="Q71" s="11">
        <f>P71-O71</f>
        <v/>
      </c>
      <c r="R71" s="11" t="n">
        <v>0.974584090076957</v>
      </c>
      <c r="S71" s="11" t="n">
        <v>0.8959059607700315</v>
      </c>
      <c r="T71" s="11">
        <f>S71-R71</f>
        <v/>
      </c>
      <c r="U71" s="11" t="n">
        <v>0.9294867421717901</v>
      </c>
      <c r="V71" s="11" t="n">
        <v>0.8676030648544004</v>
      </c>
      <c r="W71" s="11">
        <f>V71-U71</f>
        <v/>
      </c>
      <c r="X71" s="11" t="n">
        <v>0.927596859308369</v>
      </c>
      <c r="Y71" s="11" t="n">
        <v>0.8422124405664557</v>
      </c>
      <c r="Z71" s="11">
        <f>Y71-X71</f>
        <v/>
      </c>
    </row>
    <row r="72">
      <c r="B72" s="5" t="inlineStr">
        <is>
          <t>珠宝2组</t>
        </is>
      </c>
      <c r="C72" s="11" t="n">
        <v>0.987176939331088</v>
      </c>
      <c r="D72" s="11" t="n">
        <v>0.843760920920546</v>
      </c>
      <c r="E72" s="11">
        <f>D72-C72</f>
        <v/>
      </c>
      <c r="F72" s="11">
        <f>AVERAGE(C72,I72,L72,O72,R72,U72,X72)</f>
        <v/>
      </c>
      <c r="G72" s="11">
        <f>AVERAGE(D72,J72,M72,P72,S72,V72,Y72)</f>
        <v/>
      </c>
      <c r="H72" s="11">
        <f>G72-F72</f>
        <v/>
      </c>
      <c r="I72" s="11" t="n">
        <v>0.949920445348</v>
      </c>
      <c r="J72" s="11" t="n">
        <v>0.9282709084299999</v>
      </c>
      <c r="K72" s="11">
        <f>J72-I72</f>
        <v/>
      </c>
      <c r="L72" s="11" t="n">
        <v>0.9622173248372048</v>
      </c>
      <c r="M72" s="11" t="n">
        <v>0.9142055621075533</v>
      </c>
      <c r="N72" s="11">
        <f>M72-L72</f>
        <v/>
      </c>
      <c r="O72" s="11" t="n">
        <v>0.958177753903545</v>
      </c>
      <c r="P72" s="11" t="n">
        <v>0.8818923794298108</v>
      </c>
      <c r="Q72" s="11">
        <f>P72-O72</f>
        <v/>
      </c>
      <c r="R72" s="11" t="n">
        <v>0.96394025207194</v>
      </c>
      <c r="S72" s="11" t="n">
        <v>0.8461537581045678</v>
      </c>
      <c r="T72" s="11">
        <f>S72-R72</f>
        <v/>
      </c>
      <c r="U72" s="11" t="n">
        <v>0.8628026134120498</v>
      </c>
      <c r="V72" s="11" t="n">
        <v>0.7925656773294893</v>
      </c>
      <c r="W72" s="11">
        <f>V72-U72</f>
        <v/>
      </c>
      <c r="X72" s="11" t="n">
        <v>0.8772942386616042</v>
      </c>
      <c r="Y72" s="11" t="n">
        <v>0.7980925255828538</v>
      </c>
      <c r="Z72" s="11">
        <f>Y72-X72</f>
        <v/>
      </c>
    </row>
    <row r="73">
      <c r="B73" s="5" t="inlineStr">
        <is>
          <t>珠宝3组</t>
        </is>
      </c>
      <c r="C73" s="11" t="n">
        <v>0.952955994800067</v>
      </c>
      <c r="D73" s="11" t="n">
        <v>0.8952566212638129</v>
      </c>
      <c r="E73" s="11">
        <f>D73-C73</f>
        <v/>
      </c>
      <c r="F73" s="11">
        <f>AVERAGE(C73,I73,L73,O73,R73,U73,X73)</f>
        <v/>
      </c>
      <c r="G73" s="11">
        <f>AVERAGE(D73,J73,M73,P73,S73,V73,Y73)</f>
        <v/>
      </c>
      <c r="H73" s="11">
        <f>G73-F73</f>
        <v/>
      </c>
      <c r="I73" s="11" t="n">
        <v>0.931639682796</v>
      </c>
      <c r="J73" s="11" t="n">
        <v>0.9015021383680001</v>
      </c>
      <c r="K73" s="11">
        <f>J73-I73</f>
        <v/>
      </c>
      <c r="L73" s="11" t="n">
        <v>0.9545066453107854</v>
      </c>
      <c r="M73" s="11" t="n">
        <v>0.8936185556142403</v>
      </c>
      <c r="N73" s="11">
        <f>M73-L73</f>
        <v/>
      </c>
      <c r="O73" s="11" t="n">
        <v>0.9357280652519093</v>
      </c>
      <c r="P73" s="11" t="n">
        <v>0.8786472108308694</v>
      </c>
      <c r="Q73" s="11">
        <f>P73-O73</f>
        <v/>
      </c>
      <c r="R73" s="11" t="n">
        <v>0.9297843432404516</v>
      </c>
      <c r="S73" s="11" t="n">
        <v>0.872985346258946</v>
      </c>
      <c r="T73" s="11">
        <f>S73-R73</f>
        <v/>
      </c>
      <c r="U73" s="11" t="n">
        <v>0.9170433561291167</v>
      </c>
      <c r="V73" s="11" t="n">
        <v>0.8655260546983298</v>
      </c>
      <c r="W73" s="11">
        <f>V73-U73</f>
        <v/>
      </c>
      <c r="X73" s="11" t="n">
        <v>0.8914790247544526</v>
      </c>
      <c r="Y73" s="11" t="n">
        <v>0.8611188632206171</v>
      </c>
      <c r="Z73" s="11">
        <f>Y73-X73</f>
        <v/>
      </c>
    </row>
    <row r="74">
      <c r="B74" s="5" t="inlineStr">
        <is>
          <t>总</t>
        </is>
      </c>
      <c r="C74" s="11" t="n">
        <v>0.9589311409644031</v>
      </c>
      <c r="D74" s="11" t="n">
        <v>0.8987917244039308</v>
      </c>
      <c r="E74" s="11">
        <f>D74-C74</f>
        <v/>
      </c>
      <c r="F74" s="11">
        <f>AVERAGE(C74,I74,L74,O74,R74,U74,X74)</f>
        <v/>
      </c>
      <c r="G74" s="11">
        <f>AVERAGE(D74,J74,M74,P74,S74,V74,Y74)</f>
        <v/>
      </c>
      <c r="H74" s="11">
        <f>G74-F74</f>
        <v/>
      </c>
      <c r="I74" s="11" t="n">
        <v>0.9414809321274138</v>
      </c>
      <c r="J74" s="11" t="n">
        <v>0.9096694824538382</v>
      </c>
      <c r="K74" s="11">
        <f>J74-I74</f>
        <v/>
      </c>
      <c r="L74" s="11" t="n">
        <v>0.9510607442608727</v>
      </c>
      <c r="M74" s="11" t="n">
        <v>0.9052398777173603</v>
      </c>
      <c r="N74" s="11">
        <f>M74-L74</f>
        <v/>
      </c>
      <c r="O74" s="11" t="n">
        <v>0.9376613891002172</v>
      </c>
      <c r="P74" s="11" t="n">
        <v>0.8986470998138902</v>
      </c>
      <c r="Q74" s="11">
        <f>P74-O74</f>
        <v/>
      </c>
      <c r="R74" s="11" t="n">
        <v>0.9287459242372471</v>
      </c>
      <c r="S74" s="11" t="n">
        <v>0.8882461528053647</v>
      </c>
      <c r="T74" s="11">
        <f>S74-R74</f>
        <v/>
      </c>
      <c r="U74" s="11" t="n">
        <v>0.9062486008734451</v>
      </c>
      <c r="V74" s="11" t="n">
        <v>0.8658601170073513</v>
      </c>
      <c r="W74" s="11">
        <f>V74-U74</f>
        <v/>
      </c>
      <c r="X74" s="11" t="n">
        <v>0.8880117354136257</v>
      </c>
      <c r="Y74" s="11" t="n">
        <v>0.8551921819051049</v>
      </c>
      <c r="Z74" s="11">
        <f>Y74-X74</f>
        <v/>
      </c>
    </row>
    <row r="77" ht="13.5" customHeight="1">
      <c r="B77" s="2" t="inlineStr">
        <is>
          <t>六高</t>
        </is>
      </c>
    </row>
    <row r="78" ht="13.5" customHeight="1">
      <c r="B78" s="2" t="inlineStr">
        <is>
          <t>MTD</t>
        </is>
      </c>
      <c r="G78" s="9" t="n"/>
      <c r="H78" s="111" t="n"/>
      <c r="J78" s="9" t="n"/>
      <c r="K78" s="111" t="n"/>
      <c r="P78" s="9" t="n"/>
      <c r="Q78" s="111" t="n"/>
    </row>
    <row r="79" ht="27" customHeight="1">
      <c r="B79" s="83" t="inlineStr">
        <is>
          <t>小组</t>
        </is>
      </c>
      <c r="C79" s="83" t="n">
        <v>1451.555555555556</v>
      </c>
      <c r="D79" s="83" t="n">
        <v>0.702924066135946</v>
      </c>
      <c r="E79" s="13" t="n">
        <v>0.898787</v>
      </c>
      <c r="F79" s="13" t="n">
        <v>0.8146325152</v>
      </c>
      <c r="G79" s="13" t="inlineStr">
        <is>
          <t>vs天猫目标</t>
        </is>
      </c>
      <c r="H79" s="83" t="n">
        <v>0.893788</v>
      </c>
      <c r="I79" s="83" t="n">
        <v>0.8207995184</v>
      </c>
      <c r="J79" s="83" t="inlineStr">
        <is>
          <t>vs抖音目标</t>
        </is>
      </c>
      <c r="K79" s="13" t="n">
        <v>0.7766497461928934</v>
      </c>
      <c r="L79" s="13" t="n">
        <v>0.8082191781</v>
      </c>
      <c r="M79" s="13" t="inlineStr">
        <is>
          <t>vs目标</t>
        </is>
      </c>
      <c r="N79" s="83" t="n">
        <v>0.0637602006795161</v>
      </c>
      <c r="O79" s="83" t="n">
        <v>0.0611152139</v>
      </c>
      <c r="P79" s="83" t="inlineStr">
        <is>
          <t>vs目标6.1%</t>
        </is>
      </c>
    </row>
    <row r="80">
      <c r="B80" s="5" t="inlineStr">
        <is>
          <t>精品总</t>
        </is>
      </c>
      <c r="C80" s="19" t="n">
        <v>111.8888888888889</v>
      </c>
      <c r="D80" s="101" t="n">
        <v>0.2442899702085402</v>
      </c>
      <c r="E80" s="101" t="n">
        <v>0.7324040000000001</v>
      </c>
      <c r="F80" s="101" t="n">
        <v>0.7556221149</v>
      </c>
      <c r="G80" s="101" t="n">
        <v>0.1383624848</v>
      </c>
      <c r="H80" s="101" t="inlineStr">
        <is>
          <t>(NULL)</t>
        </is>
      </c>
      <c r="I80" s="101" t="n">
        <v>0.8207995184</v>
      </c>
      <c r="J80" s="101" t="n">
        <v>0.1598504816</v>
      </c>
      <c r="K80" s="101" t="n">
        <v>0.5</v>
      </c>
      <c r="L80" s="101" t="n">
        <v>0.8082191781</v>
      </c>
      <c r="M80" s="101" t="n">
        <v>-0.1240086517842105</v>
      </c>
      <c r="N80" s="101" t="n">
        <v>0.1676190476190476</v>
      </c>
      <c r="O80" s="101" t="n">
        <v>0.0611152139</v>
      </c>
      <c r="P80" s="101" t="n">
        <v>0.004780301412411099</v>
      </c>
    </row>
    <row r="81">
      <c r="B81" s="5" t="inlineStr">
        <is>
          <t>海淘组</t>
        </is>
      </c>
      <c r="C81" s="19" t="n">
        <v>354.3333333333333</v>
      </c>
      <c r="D81" s="101" t="n">
        <v>0.7184070241455002</v>
      </c>
      <c r="E81" s="101" t="n">
        <v>0.88931</v>
      </c>
      <c r="F81" s="101" t="n">
        <v>0.8066</v>
      </c>
      <c r="G81" s="101" t="inlineStr">
        <is>
          <t>(NULL)</t>
        </is>
      </c>
      <c r="H81" s="101" t="n">
        <v>0.893321</v>
      </c>
      <c r="I81" s="101" t="n">
        <v>0.8207995184</v>
      </c>
      <c r="J81" s="101" t="inlineStr">
        <is>
          <t>(NULL)</t>
        </is>
      </c>
      <c r="K81" s="101" t="n">
        <v>1</v>
      </c>
      <c r="L81" s="101" t="n">
        <v>0.8082191781</v>
      </c>
      <c r="M81" s="101" t="n">
        <v>-0.8082191781</v>
      </c>
      <c r="N81" s="101" t="n">
        <v>0.0540330417881438</v>
      </c>
      <c r="O81" s="101" t="n">
        <v>0.0611152139</v>
      </c>
      <c r="P81" s="101" t="n">
        <v>0.1318672422403509</v>
      </c>
    </row>
    <row r="82">
      <c r="B82" s="5" t="inlineStr">
        <is>
          <t>饰品1组</t>
        </is>
      </c>
      <c r="C82" s="19" t="n">
        <v>887.3333333333334</v>
      </c>
      <c r="D82" s="101" t="n">
        <v>0.7910092662158777</v>
      </c>
      <c r="E82" s="101" t="n">
        <v>0.917654</v>
      </c>
      <c r="F82" s="101" t="n">
        <v>0.8078</v>
      </c>
      <c r="G82" s="101" t="n">
        <v>0.15917</v>
      </c>
      <c r="H82" s="101" t="n">
        <v>0.895008</v>
      </c>
      <c r="I82" s="101" t="n">
        <v>0.8207995184</v>
      </c>
      <c r="J82" s="101" t="n">
        <v>0.1714954816000001</v>
      </c>
      <c r="K82" s="101" t="n">
        <v>0.7514450867052023</v>
      </c>
      <c r="L82" s="101" t="n">
        <v>0.8082191781</v>
      </c>
      <c r="M82" s="101" t="n">
        <v>0.1917808219</v>
      </c>
      <c r="N82" s="101" t="n">
        <v>0.06928811094031501</v>
      </c>
      <c r="O82" s="101" t="n">
        <v>0.0611152139</v>
      </c>
      <c r="P82" s="101" t="n">
        <v>-0.0103406872218589</v>
      </c>
    </row>
    <row r="83">
      <c r="B83" s="5" t="inlineStr">
        <is>
          <t>饰品2组</t>
        </is>
      </c>
      <c r="C83" s="19" t="n">
        <v>1</v>
      </c>
      <c r="D83" s="101" t="n">
        <v>0.7777777777777778</v>
      </c>
      <c r="E83" s="101" t="inlineStr">
        <is>
          <t>(NULL)</t>
        </is>
      </c>
      <c r="F83" s="101" t="n">
        <v>0.8417108422</v>
      </c>
      <c r="G83" s="101" t="n">
        <v>0.125283</v>
      </c>
      <c r="H83" s="101" t="n">
        <v>1</v>
      </c>
      <c r="I83" s="101" t="n">
        <v>0.8207995184</v>
      </c>
      <c r="J83" s="101" t="n">
        <v>0.09684448160000003</v>
      </c>
      <c r="K83" s="101" t="inlineStr">
        <is>
          <t>(NULL)</t>
        </is>
      </c>
      <c r="L83" s="101" t="n">
        <v>0.8082191781</v>
      </c>
      <c r="M83" s="101" t="n">
        <v>-0.1317485898647059</v>
      </c>
      <c r="N83" s="101" t="n">
        <v>0</v>
      </c>
      <c r="O83" s="101" t="n">
        <v>0.0611152139</v>
      </c>
      <c r="P83" s="101" t="n">
        <v>0.0140883390237602</v>
      </c>
    </row>
    <row r="84">
      <c r="B84" s="5" t="inlineStr">
        <is>
          <t>珠宝1组</t>
        </is>
      </c>
      <c r="C84" s="19" t="n">
        <v>2</v>
      </c>
      <c r="D84" s="101" t="n">
        <v>0.611111111111111</v>
      </c>
      <c r="E84" s="101" t="inlineStr">
        <is>
          <t>(NULL)</t>
        </is>
      </c>
      <c r="F84" s="101" t="n">
        <v>0.7771375317</v>
      </c>
      <c r="G84" s="101" t="inlineStr">
        <is>
          <t>(NULL)</t>
        </is>
      </c>
      <c r="H84" s="101" t="inlineStr">
        <is>
          <t>(NULL)</t>
        </is>
      </c>
      <c r="I84" s="101" t="n">
        <v>0.8207995184</v>
      </c>
      <c r="J84" s="101" t="inlineStr">
        <is>
          <t>(NULL)</t>
        </is>
      </c>
      <c r="K84" s="101" t="inlineStr">
        <is>
          <t>(NULL)</t>
        </is>
      </c>
      <c r="L84" s="101" t="n">
        <v>0.8082191781</v>
      </c>
      <c r="M84" s="101" t="inlineStr">
        <is>
          <t>(NULL)</t>
        </is>
      </c>
      <c r="N84" s="101" t="n">
        <v>0.2222222222222222</v>
      </c>
      <c r="O84" s="101" t="n">
        <v>0.0611152139</v>
      </c>
      <c r="P84" s="101" t="n">
        <v>-0.0611152139</v>
      </c>
    </row>
    <row r="85">
      <c r="B85" s="5" t="inlineStr">
        <is>
          <t>珠宝2组</t>
        </is>
      </c>
      <c r="C85" s="19" t="n">
        <v>95</v>
      </c>
      <c r="D85" s="101" t="n">
        <v>0.3637426900584795</v>
      </c>
      <c r="E85" s="101" t="n">
        <v>0.850256</v>
      </c>
      <c r="F85" s="101" t="n">
        <v>0.8087257009</v>
      </c>
      <c r="G85" s="101" t="inlineStr">
        <is>
          <t>(NULL)</t>
        </is>
      </c>
      <c r="H85" s="101" t="n">
        <v>0.803268</v>
      </c>
      <c r="I85" s="101" t="n">
        <v>0.8207995184</v>
      </c>
      <c r="J85" s="101" t="inlineStr">
        <is>
          <t>(NULL)</t>
        </is>
      </c>
      <c r="K85" s="101" t="inlineStr">
        <is>
          <t>(NULL)</t>
        </is>
      </c>
      <c r="L85" s="101" t="n">
        <v>0.8082191781</v>
      </c>
      <c r="M85" s="101" t="inlineStr">
        <is>
          <t>(NULL)</t>
        </is>
      </c>
      <c r="N85" s="101" t="n">
        <v>0.0226214238190286</v>
      </c>
      <c r="O85" s="101" t="n">
        <v>0.0611152139</v>
      </c>
      <c r="P85" s="101" t="n">
        <v>0.2722181194333333</v>
      </c>
    </row>
    <row r="86">
      <c r="B86" s="5" t="inlineStr">
        <is>
          <t>珠宝3组</t>
        </is>
      </c>
      <c r="C86" s="19" t="n">
        <v>95</v>
      </c>
      <c r="D86" s="101" t="n">
        <v>0.3710526315789474</v>
      </c>
      <c r="E86" s="101" t="n">
        <v>0.837349</v>
      </c>
      <c r="F86" s="101" t="n">
        <v>0.8087257009</v>
      </c>
      <c r="G86" s="101" t="n">
        <v>0.0233552991</v>
      </c>
      <c r="H86" s="101" t="n">
        <v>0.852853</v>
      </c>
      <c r="I86" s="101" t="n">
        <v>0.8207995184</v>
      </c>
      <c r="J86" s="101" t="n">
        <v>0.07228248160000006</v>
      </c>
      <c r="K86" s="101" t="inlineStr">
        <is>
          <t>(NULL)</t>
        </is>
      </c>
      <c r="L86" s="101" t="n">
        <v>0.8082191781</v>
      </c>
      <c r="M86" s="101" t="inlineStr">
        <is>
          <t>(NULL)</t>
        </is>
      </c>
      <c r="N86" s="101" t="n">
        <v>0.0120663650075415</v>
      </c>
      <c r="O86" s="101" t="n">
        <v>0.0611152139</v>
      </c>
      <c r="P86" s="101" t="n">
        <v>-0.0550546078393939</v>
      </c>
    </row>
    <row r="89" ht="13.5" customHeight="1">
      <c r="B89" s="2" t="inlineStr">
        <is>
          <t>优质款</t>
        </is>
      </c>
    </row>
    <row r="90" ht="13.5" customHeight="1">
      <c r="B90" s="2" t="inlineStr">
        <is>
          <t>MTD</t>
        </is>
      </c>
    </row>
    <row r="91" ht="27" customHeight="1">
      <c r="B91" s="83" t="inlineStr">
        <is>
          <t>小组</t>
        </is>
      </c>
      <c r="C91" s="83" t="n">
        <v>0</v>
      </c>
      <c r="D91" s="83" t="n">
        <v>0</v>
      </c>
      <c r="E91" s="83" t="n">
        <v>0</v>
      </c>
      <c r="F91" s="83" t="inlineStr">
        <is>
          <t>总计</t>
        </is>
      </c>
      <c r="G91" s="83" t="inlineStr">
        <is>
          <t>引入率（目标50%）</t>
        </is>
      </c>
    </row>
    <row r="92">
      <c r="B92" s="5" t="inlineStr">
        <is>
          <t>海淘组</t>
        </is>
      </c>
      <c r="C92" s="5" t="n">
        <v>0</v>
      </c>
      <c r="D92" s="5" t="n">
        <v>1</v>
      </c>
      <c r="E92" s="5" t="n">
        <v>0</v>
      </c>
      <c r="F92" s="5">
        <f>SUM(C92:E92)</f>
        <v/>
      </c>
      <c r="G92" s="7">
        <f>IFERROR(C92/F92,"-")</f>
        <v/>
      </c>
    </row>
    <row r="93">
      <c r="B93" s="5" t="inlineStr">
        <is>
          <t>饰品1组</t>
        </is>
      </c>
      <c r="C93" s="5" t="n">
        <v>0</v>
      </c>
      <c r="D93" s="5" t="n">
        <v>13</v>
      </c>
      <c r="E93" s="5" t="n">
        <v>0</v>
      </c>
      <c r="F93" s="5">
        <f>SUM(C93:E93)</f>
        <v/>
      </c>
      <c r="G93" s="7">
        <f>IFERROR(C93/F93,"-")</f>
        <v/>
      </c>
    </row>
    <row r="94">
      <c r="B94" s="5" t="inlineStr">
        <is>
          <t>饰品2组</t>
        </is>
      </c>
      <c r="C94" s="5" t="n">
        <v>0</v>
      </c>
      <c r="D94" s="5" t="n">
        <v>0</v>
      </c>
      <c r="E94" s="5" t="n">
        <v>0</v>
      </c>
      <c r="F94" s="5">
        <f>SUM(C94:E94)</f>
        <v/>
      </c>
      <c r="G94" s="7">
        <f>IFERROR(C94/F94,"-")</f>
        <v/>
      </c>
    </row>
    <row r="95">
      <c r="B95" s="5" t="inlineStr">
        <is>
          <t>珠宝1组</t>
        </is>
      </c>
      <c r="C95" s="5" t="n">
        <v>0</v>
      </c>
      <c r="D95" s="5" t="n">
        <v>0</v>
      </c>
      <c r="E95" s="5" t="n">
        <v>0</v>
      </c>
      <c r="F95" s="5">
        <f>SUM(C95:E95)</f>
        <v/>
      </c>
      <c r="G95" s="7">
        <f>IFERROR(C95/F95,"-")</f>
        <v/>
      </c>
    </row>
    <row r="96">
      <c r="B96" s="5" t="inlineStr">
        <is>
          <t>珠宝2组</t>
        </is>
      </c>
      <c r="C96" s="5" t="n">
        <v>0</v>
      </c>
      <c r="D96" s="5" t="n">
        <v>0</v>
      </c>
      <c r="E96" s="5" t="n">
        <v>0</v>
      </c>
      <c r="F96" s="5">
        <f>SUM(C96:E96)</f>
        <v/>
      </c>
      <c r="G96" s="7">
        <f>IFERROR(C96/F96,"-")</f>
        <v/>
      </c>
    </row>
    <row r="97">
      <c r="B97" s="5" t="inlineStr">
        <is>
          <t>珠宝3组</t>
        </is>
      </c>
      <c r="C97" s="5" t="n">
        <v>0</v>
      </c>
      <c r="D97" s="5" t="n">
        <v>0</v>
      </c>
      <c r="E97" s="5" t="n">
        <v>0</v>
      </c>
      <c r="F97" s="5">
        <f>SUM(C97:E97)</f>
        <v/>
      </c>
      <c r="G97" s="7">
        <f>IFERROR(C97/F97,"-")</f>
        <v/>
      </c>
    </row>
    <row r="98">
      <c r="B98" s="5" t="inlineStr">
        <is>
          <t>精品总</t>
        </is>
      </c>
      <c r="C98" s="5">
        <f>SUM(C92:C97)</f>
        <v/>
      </c>
      <c r="D98" s="5">
        <f>SUM(D92:D97)</f>
        <v/>
      </c>
      <c r="E98" s="5">
        <f>SUM(E92:E97)</f>
        <v/>
      </c>
      <c r="F98" s="5">
        <f>SUM(C98:E98)</f>
        <v/>
      </c>
      <c r="G98" s="7">
        <f>IFERROR(C98/F98,"-")</f>
        <v/>
      </c>
    </row>
    <row r="99" ht="13.5" customHeight="1">
      <c r="B99" s="2" t="n"/>
    </row>
    <row r="100" ht="13.5" customHeight="1">
      <c r="B100" s="2" t="inlineStr">
        <is>
          <t>历史月份</t>
        </is>
      </c>
    </row>
    <row r="101" ht="14" customHeight="1">
      <c r="B101" s="83" t="inlineStr">
        <is>
          <t>小组</t>
        </is>
      </c>
      <c r="C101" s="83" t="inlineStr">
        <is>
          <t>YTD</t>
        </is>
      </c>
      <c r="D101" s="79" t="n"/>
      <c r="E101" s="79" t="n"/>
      <c r="F101" s="79" t="n"/>
      <c r="G101" s="80" t="n"/>
      <c r="H101" s="90" t="inlineStr">
        <is>
          <t>1月</t>
        </is>
      </c>
      <c r="I101" s="79" t="n"/>
      <c r="J101" s="79" t="n"/>
      <c r="K101" s="79" t="n"/>
      <c r="L101" s="80" t="n"/>
      <c r="M101" s="83" t="inlineStr">
        <is>
          <t>2月</t>
        </is>
      </c>
      <c r="N101" s="79" t="n"/>
      <c r="O101" s="79" t="n"/>
      <c r="P101" s="79" t="n"/>
      <c r="Q101" s="80" t="n"/>
      <c r="R101" s="90" t="inlineStr">
        <is>
          <t>3月</t>
        </is>
      </c>
      <c r="S101" s="79" t="n"/>
      <c r="T101" s="79" t="n"/>
      <c r="U101" s="79" t="n"/>
      <c r="V101" s="80" t="n"/>
      <c r="W101" s="83" t="inlineStr">
        <is>
          <t>4月</t>
        </is>
      </c>
      <c r="X101" s="79" t="n"/>
      <c r="Y101" s="79" t="n"/>
      <c r="Z101" s="79" t="n"/>
      <c r="AA101" s="80" t="n"/>
      <c r="AB101" s="90" t="inlineStr">
        <is>
          <t>5月</t>
        </is>
      </c>
      <c r="AC101" s="79" t="n"/>
      <c r="AD101" s="79" t="n"/>
      <c r="AE101" s="79" t="n"/>
      <c r="AF101" s="80" t="n"/>
      <c r="AG101" s="83" t="inlineStr">
        <is>
          <t>6月</t>
        </is>
      </c>
      <c r="AH101" s="79" t="n"/>
      <c r="AI101" s="79" t="n"/>
      <c r="AJ101" s="79" t="n"/>
      <c r="AK101" s="80" t="n"/>
    </row>
    <row r="102" ht="27" customHeight="1">
      <c r="B102" s="84" t="n"/>
      <c r="C102" s="83" t="inlineStr">
        <is>
          <t>已引进</t>
        </is>
      </c>
      <c r="D102" s="83" t="inlineStr">
        <is>
          <t>未引进</t>
        </is>
      </c>
      <c r="E102" s="83" t="inlineStr">
        <is>
          <t>暂不引进</t>
        </is>
      </c>
      <c r="F102" s="83" t="inlineStr">
        <is>
          <t>总计</t>
        </is>
      </c>
      <c r="G102" s="83" t="inlineStr">
        <is>
          <t>引入率（目标50%）</t>
        </is>
      </c>
      <c r="H102" s="90" t="inlineStr">
        <is>
          <t>已引进</t>
        </is>
      </c>
      <c r="I102" s="90" t="inlineStr">
        <is>
          <t>未引进</t>
        </is>
      </c>
      <c r="J102" s="90" t="inlineStr">
        <is>
          <t>暂不引进</t>
        </is>
      </c>
      <c r="K102" s="90" t="inlineStr">
        <is>
          <t>总计</t>
        </is>
      </c>
      <c r="L102" s="90" t="inlineStr">
        <is>
          <t>引入率（目标50%）</t>
        </is>
      </c>
      <c r="M102" s="83" t="inlineStr">
        <is>
          <t>已引进</t>
        </is>
      </c>
      <c r="N102" s="83" t="inlineStr">
        <is>
          <t>未引进</t>
        </is>
      </c>
      <c r="O102" s="83" t="inlineStr">
        <is>
          <t>暂不引进</t>
        </is>
      </c>
      <c r="P102" s="83" t="inlineStr">
        <is>
          <t>总计</t>
        </is>
      </c>
      <c r="Q102" s="83" t="inlineStr">
        <is>
          <t>引入率（目标50%）</t>
        </is>
      </c>
      <c r="R102" s="90" t="inlineStr">
        <is>
          <t>已引进</t>
        </is>
      </c>
      <c r="S102" s="90" t="inlineStr">
        <is>
          <t>未引进</t>
        </is>
      </c>
      <c r="T102" s="90" t="inlineStr">
        <is>
          <t>暂不引进</t>
        </is>
      </c>
      <c r="U102" s="90" t="inlineStr">
        <is>
          <t>总计</t>
        </is>
      </c>
      <c r="V102" s="90" t="inlineStr">
        <is>
          <t>引入率（目标50%）</t>
        </is>
      </c>
      <c r="W102" s="83" t="inlineStr">
        <is>
          <t>已引进</t>
        </is>
      </c>
      <c r="X102" s="83" t="inlineStr">
        <is>
          <t>未引进</t>
        </is>
      </c>
      <c r="Y102" s="83" t="inlineStr">
        <is>
          <t>暂不引进</t>
        </is>
      </c>
      <c r="Z102" s="83" t="inlineStr">
        <is>
          <t>总计</t>
        </is>
      </c>
      <c r="AA102" s="83" t="inlineStr">
        <is>
          <t>引入率（目标50%）</t>
        </is>
      </c>
      <c r="AB102" s="90" t="inlineStr">
        <is>
          <t>已引进</t>
        </is>
      </c>
      <c r="AC102" s="90" t="inlineStr">
        <is>
          <t>未引进</t>
        </is>
      </c>
      <c r="AD102" s="90" t="inlineStr">
        <is>
          <t>暂不引进</t>
        </is>
      </c>
      <c r="AE102" s="90" t="inlineStr">
        <is>
          <t>总计</t>
        </is>
      </c>
      <c r="AF102" s="90" t="inlineStr">
        <is>
          <t>引入率（目标50%）</t>
        </is>
      </c>
      <c r="AG102" s="83" t="inlineStr">
        <is>
          <t>已引进</t>
        </is>
      </c>
      <c r="AH102" s="83" t="inlineStr">
        <is>
          <t>未引进</t>
        </is>
      </c>
      <c r="AI102" s="83" t="inlineStr">
        <is>
          <t>暂不引进</t>
        </is>
      </c>
      <c r="AJ102" s="83" t="inlineStr">
        <is>
          <t>总计</t>
        </is>
      </c>
      <c r="AK102" s="83" t="inlineStr">
        <is>
          <t>引入率（目标50%）</t>
        </is>
      </c>
    </row>
    <row r="103">
      <c r="B103" s="5" t="inlineStr">
        <is>
          <t>海淘组</t>
        </is>
      </c>
      <c r="C103" s="5">
        <f>C92+H103+M103+R103+W103+AB103+AG103</f>
        <v/>
      </c>
      <c r="D103" s="5">
        <f>D92+I103+N103+S103+X103+AC103+AH103</f>
        <v/>
      </c>
      <c r="E103" s="5">
        <f>E92+J103+O103+T103+Y103+AD103+AI103</f>
        <v/>
      </c>
      <c r="F103" s="5">
        <f>F92+K103+P103+U103+Z103+AE103+AJ103</f>
        <v/>
      </c>
      <c r="G103" s="7">
        <f>IFERROR(C103/F103,"-")</f>
        <v/>
      </c>
      <c r="H103" s="5" t="n">
        <v>0</v>
      </c>
      <c r="I103" s="5" t="n">
        <v>0</v>
      </c>
      <c r="J103" s="5" t="n">
        <v>0</v>
      </c>
      <c r="K103" s="5">
        <f>SUM(H103:J103)</f>
        <v/>
      </c>
      <c r="L103" s="7">
        <f>IFERROR(H103/K103,"-")</f>
        <v/>
      </c>
      <c r="M103" s="5" t="n">
        <v>1</v>
      </c>
      <c r="N103" s="5" t="n">
        <v>0</v>
      </c>
      <c r="O103" s="5" t="n">
        <v>0</v>
      </c>
      <c r="P103" s="5">
        <f>SUM(M103:O103)</f>
        <v/>
      </c>
      <c r="Q103" s="7">
        <f>IFERROR(M103/P103,"-")</f>
        <v/>
      </c>
      <c r="R103" s="5" t="n">
        <v>0</v>
      </c>
      <c r="S103" s="5" t="n">
        <v>0</v>
      </c>
      <c r="T103" s="5" t="n">
        <v>0</v>
      </c>
      <c r="U103" s="5">
        <f>SUM(R103:T103)</f>
        <v/>
      </c>
      <c r="V103" s="7">
        <f>IFERROR(R103/U103,"-")</f>
        <v/>
      </c>
      <c r="W103" s="5" t="n">
        <v>0</v>
      </c>
      <c r="X103" s="5" t="n">
        <v>0</v>
      </c>
      <c r="Y103" s="5" t="n">
        <v>0</v>
      </c>
      <c r="Z103" s="5">
        <f>SUM(W103:Y103)</f>
        <v/>
      </c>
      <c r="AA103" s="7">
        <f>IFERROR(W103/Z103,"-")</f>
        <v/>
      </c>
      <c r="AB103" s="5" t="n">
        <v>0</v>
      </c>
      <c r="AC103" s="5" t="n">
        <v>0</v>
      </c>
      <c r="AD103" s="5" t="n">
        <v>0</v>
      </c>
      <c r="AE103" s="5" t="n">
        <v>0</v>
      </c>
      <c r="AF103" s="7">
        <f>IFERROR(AB103/AE103,"-")</f>
        <v/>
      </c>
      <c r="AG103" s="5" t="n">
        <v>0</v>
      </c>
      <c r="AH103" s="5" t="n">
        <v>0</v>
      </c>
      <c r="AI103" s="5" t="n">
        <v>0</v>
      </c>
      <c r="AJ103" s="5">
        <f>SUM(AG103:AI103)</f>
        <v/>
      </c>
      <c r="AK103" s="7">
        <f>IFERROR(AG103/AJ103,"-")</f>
        <v/>
      </c>
    </row>
    <row r="104">
      <c r="B104" s="5" t="inlineStr">
        <is>
          <t>饰品1组</t>
        </is>
      </c>
      <c r="C104" s="5">
        <f>C93+H104+M104+R104+W104+AB104+AG104</f>
        <v/>
      </c>
      <c r="D104" s="5">
        <f>D93+I104+N104+S104+X104+AC104+AH104</f>
        <v/>
      </c>
      <c r="E104" s="5">
        <f>E93+J104+O104+T104+Y104+AD104+AI104</f>
        <v/>
      </c>
      <c r="F104" s="5">
        <f>F93+K104+P104+U104+Z104+AE104+AJ104</f>
        <v/>
      </c>
      <c r="G104" s="7">
        <f>IFERROR(C104/F104,"-")</f>
        <v/>
      </c>
      <c r="H104" s="5" t="n">
        <v>15</v>
      </c>
      <c r="I104" s="5" t="n">
        <v>17</v>
      </c>
      <c r="J104" s="5" t="n">
        <v>1</v>
      </c>
      <c r="K104" s="5">
        <f>SUM(H104:J104)</f>
        <v/>
      </c>
      <c r="L104" s="7">
        <f>IFERROR(H104/K104,"-")</f>
        <v/>
      </c>
      <c r="M104" s="5" t="n">
        <v>0</v>
      </c>
      <c r="N104" s="5" t="n">
        <v>2</v>
      </c>
      <c r="O104" s="5" t="n">
        <v>0</v>
      </c>
      <c r="P104" s="5">
        <f>SUM(M104:O104)</f>
        <v/>
      </c>
      <c r="Q104" s="7">
        <f>IFERROR(M104/P104,"-")</f>
        <v/>
      </c>
      <c r="R104" s="5" t="n">
        <v>0</v>
      </c>
      <c r="S104" s="5" t="n">
        <v>0</v>
      </c>
      <c r="T104" s="5" t="n">
        <v>0</v>
      </c>
      <c r="U104" s="5">
        <f>SUM(R104:T104)</f>
        <v/>
      </c>
      <c r="V104" s="7">
        <f>IFERROR(R104/U104,"-")</f>
        <v/>
      </c>
      <c r="W104" s="5" t="n">
        <v>0</v>
      </c>
      <c r="X104" s="5" t="n">
        <v>0</v>
      </c>
      <c r="Y104" s="5" t="n">
        <v>0</v>
      </c>
      <c r="Z104" s="5">
        <f>SUM(W104:Y104)</f>
        <v/>
      </c>
      <c r="AA104" s="7">
        <f>IFERROR(W104/Z104,"-")</f>
        <v/>
      </c>
      <c r="AB104" s="5" t="n">
        <v>0</v>
      </c>
      <c r="AC104" s="5" t="n">
        <v>0</v>
      </c>
      <c r="AD104" s="5" t="n">
        <v>0</v>
      </c>
      <c r="AE104" s="5" t="n">
        <v>0</v>
      </c>
      <c r="AF104" s="7">
        <f>IFERROR(AB104/AE104,"-")</f>
        <v/>
      </c>
      <c r="AG104" s="5" t="n">
        <v>0</v>
      </c>
      <c r="AH104" s="5" t="n">
        <v>0</v>
      </c>
      <c r="AI104" s="5" t="n">
        <v>0</v>
      </c>
      <c r="AJ104" s="5">
        <f>SUM(AG104:AI104)</f>
        <v/>
      </c>
      <c r="AK104" s="7">
        <f>IFERROR(AG104/AJ104,"-")</f>
        <v/>
      </c>
    </row>
    <row r="105">
      <c r="B105" s="5" t="inlineStr">
        <is>
          <t>饰品2组</t>
        </is>
      </c>
      <c r="C105" s="5">
        <f>C94+H105+M105+R105+W105+AB105+AG105</f>
        <v/>
      </c>
      <c r="D105" s="5">
        <f>D94+I105+N105+S105+X105+AC105+AH105</f>
        <v/>
      </c>
      <c r="E105" s="5">
        <f>E94+J105+O105+T105+Y105+AD105+AI105</f>
        <v/>
      </c>
      <c r="F105" s="5">
        <f>F94+K105+P105+U105+Z105+AE105+AJ105</f>
        <v/>
      </c>
      <c r="G105" s="7">
        <f>IFERROR(C105/F105,"-")</f>
        <v/>
      </c>
      <c r="H105" s="5" t="n">
        <v>1</v>
      </c>
      <c r="I105" s="5" t="n">
        <v>0</v>
      </c>
      <c r="J105" s="5" t="n">
        <v>0</v>
      </c>
      <c r="K105" s="5">
        <f>SUM(H105:J105)</f>
        <v/>
      </c>
      <c r="L105" s="7">
        <f>IFERROR(H105/K105,"-")</f>
        <v/>
      </c>
      <c r="M105" s="5" t="n">
        <v>0</v>
      </c>
      <c r="N105" s="5" t="n">
        <v>2</v>
      </c>
      <c r="O105" s="5" t="n">
        <v>1</v>
      </c>
      <c r="P105" s="5">
        <f>SUM(M105:O105)</f>
        <v/>
      </c>
      <c r="Q105" s="7">
        <f>IFERROR(M105/P105,"-")</f>
        <v/>
      </c>
      <c r="R105" s="5" t="n">
        <v>3</v>
      </c>
      <c r="S105" s="5" t="n">
        <v>0</v>
      </c>
      <c r="T105" s="5" t="n">
        <v>0</v>
      </c>
      <c r="U105" s="5">
        <f>SUM(R105:T105)</f>
        <v/>
      </c>
      <c r="V105" s="7">
        <f>IFERROR(R105/U105,"-")</f>
        <v/>
      </c>
      <c r="W105" s="5" t="n">
        <v>0</v>
      </c>
      <c r="X105" s="5" t="n">
        <v>0</v>
      </c>
      <c r="Y105" s="5" t="n">
        <v>0</v>
      </c>
      <c r="Z105" s="5">
        <f>SUM(W105:Y105)</f>
        <v/>
      </c>
      <c r="AA105" s="7">
        <f>IFERROR(W105/Z105,"-")</f>
        <v/>
      </c>
      <c r="AB105" s="5" t="n">
        <v>0</v>
      </c>
      <c r="AC105" s="5" t="n">
        <v>0</v>
      </c>
      <c r="AD105" s="5" t="n">
        <v>0</v>
      </c>
      <c r="AE105" s="5" t="n">
        <v>0</v>
      </c>
      <c r="AF105" s="7">
        <f>IFERROR(AB105/AE105,"-")</f>
        <v/>
      </c>
      <c r="AG105" s="5" t="n">
        <v>0</v>
      </c>
      <c r="AH105" s="5" t="n">
        <v>0</v>
      </c>
      <c r="AI105" s="5" t="n">
        <v>0</v>
      </c>
      <c r="AJ105" s="5">
        <f>SUM(AG105:AI105)</f>
        <v/>
      </c>
      <c r="AK105" s="7">
        <f>IFERROR(AG105/AJ105,"-")</f>
        <v/>
      </c>
    </row>
    <row r="106">
      <c r="B106" s="5" t="inlineStr">
        <is>
          <t>珠宝1组</t>
        </is>
      </c>
      <c r="C106" s="5">
        <f>C95+H106+M106+R106+W106+AB106+AG106</f>
        <v/>
      </c>
      <c r="D106" s="5">
        <f>D95+I106+N106+S106+X106+AC106+AH106</f>
        <v/>
      </c>
      <c r="E106" s="5">
        <f>E95+J106+O106+T106+Y106+AD106+AI106</f>
        <v/>
      </c>
      <c r="F106" s="5">
        <f>F95+K106+P106+U106+Z106+AE106+AJ106</f>
        <v/>
      </c>
      <c r="G106" s="7">
        <f>IFERROR(C106/F106,"-")</f>
        <v/>
      </c>
      <c r="H106" s="5" t="n">
        <v>1</v>
      </c>
      <c r="I106" s="5" t="n">
        <v>1</v>
      </c>
      <c r="J106" s="5" t="n">
        <v>0</v>
      </c>
      <c r="K106" s="5">
        <f>SUM(H106:J106)</f>
        <v/>
      </c>
      <c r="L106" s="7">
        <f>IFERROR(H106/K106,"-")</f>
        <v/>
      </c>
      <c r="M106" s="5" t="n">
        <v>1</v>
      </c>
      <c r="N106" s="5" t="n">
        <v>0</v>
      </c>
      <c r="O106" s="5" t="n">
        <v>0</v>
      </c>
      <c r="P106" s="5">
        <f>SUM(M106:O106)</f>
        <v/>
      </c>
      <c r="Q106" s="7">
        <f>IFERROR(M106/P106,"-")</f>
        <v/>
      </c>
      <c r="R106" s="5" t="n">
        <v>1</v>
      </c>
      <c r="S106" s="5" t="n">
        <v>0</v>
      </c>
      <c r="T106" s="5" t="n">
        <v>0</v>
      </c>
      <c r="U106" s="5">
        <f>SUM(R106:T106)</f>
        <v/>
      </c>
      <c r="V106" s="7">
        <f>IFERROR(R106/U106,"-")</f>
        <v/>
      </c>
      <c r="W106" s="5" t="n">
        <v>0</v>
      </c>
      <c r="X106" s="5" t="n">
        <v>0</v>
      </c>
      <c r="Y106" s="5" t="n">
        <v>0</v>
      </c>
      <c r="Z106" s="5">
        <f>SUM(W106:Y106)</f>
        <v/>
      </c>
      <c r="AA106" s="7">
        <f>IFERROR(W106/Z106,"-")</f>
        <v/>
      </c>
      <c r="AB106" s="5" t="n">
        <v>0</v>
      </c>
      <c r="AC106" s="5" t="n">
        <v>0</v>
      </c>
      <c r="AD106" s="5" t="n">
        <v>0</v>
      </c>
      <c r="AE106" s="5" t="n">
        <v>0</v>
      </c>
      <c r="AF106" s="7">
        <f>IFERROR(AB106/AE106,"-")</f>
        <v/>
      </c>
      <c r="AG106" s="5" t="n">
        <v>0</v>
      </c>
      <c r="AH106" s="5" t="n">
        <v>0</v>
      </c>
      <c r="AI106" s="5" t="n">
        <v>0</v>
      </c>
      <c r="AJ106" s="5">
        <f>SUM(AG106:AI106)</f>
        <v/>
      </c>
      <c r="AK106" s="7">
        <f>IFERROR(AG106/AJ106,"-")</f>
        <v/>
      </c>
    </row>
    <row r="107">
      <c r="B107" s="5" t="inlineStr">
        <is>
          <t>珠宝2组</t>
        </is>
      </c>
      <c r="C107" s="5">
        <f>C96+H107+M107+R107+W107+AB107+AG107</f>
        <v/>
      </c>
      <c r="D107" s="5">
        <f>D96+I107+N107+S107+X107+AC107+AH107</f>
        <v/>
      </c>
      <c r="E107" s="5">
        <f>E96+J107+O107+T107+Y107+AD107+AI107</f>
        <v/>
      </c>
      <c r="F107" s="5">
        <f>F96+K107+P107+U107+Z107+AE107+AJ107</f>
        <v/>
      </c>
      <c r="G107" s="7">
        <f>IFERROR(C107/F107,"-")</f>
        <v/>
      </c>
      <c r="H107" s="5" t="n">
        <v>0</v>
      </c>
      <c r="I107" s="5" t="n">
        <v>0</v>
      </c>
      <c r="J107" s="5" t="n">
        <v>0</v>
      </c>
      <c r="K107" s="5">
        <f>SUM(H107:J107)</f>
        <v/>
      </c>
      <c r="L107" s="7">
        <f>IFERROR(H107/K107,"-")</f>
        <v/>
      </c>
      <c r="M107" s="5" t="n">
        <v>0</v>
      </c>
      <c r="N107" s="5" t="n">
        <v>0</v>
      </c>
      <c r="O107" s="5" t="n">
        <v>0</v>
      </c>
      <c r="P107" s="5">
        <f>SUM(M107:O107)</f>
        <v/>
      </c>
      <c r="Q107" s="7">
        <f>IFERROR(M107/P107,"-")</f>
        <v/>
      </c>
      <c r="R107" s="5" t="n">
        <v>0</v>
      </c>
      <c r="S107" s="5" t="n">
        <v>0</v>
      </c>
      <c r="T107" s="5" t="n">
        <v>0</v>
      </c>
      <c r="U107" s="5">
        <f>SUM(R107:T107)</f>
        <v/>
      </c>
      <c r="V107" s="7">
        <f>IFERROR(R107/U107,"-")</f>
        <v/>
      </c>
      <c r="W107" s="5" t="n">
        <v>0</v>
      </c>
      <c r="X107" s="5" t="n">
        <v>0</v>
      </c>
      <c r="Y107" s="5" t="n">
        <v>0</v>
      </c>
      <c r="Z107" s="5">
        <f>SUM(W107:Y107)</f>
        <v/>
      </c>
      <c r="AA107" s="7">
        <f>IFERROR(W107/Z107,"-")</f>
        <v/>
      </c>
      <c r="AB107" s="5" t="n">
        <v>0</v>
      </c>
      <c r="AC107" s="5" t="n">
        <v>0</v>
      </c>
      <c r="AD107" s="5" t="n">
        <v>0</v>
      </c>
      <c r="AE107" s="5" t="n">
        <v>0</v>
      </c>
      <c r="AF107" s="7">
        <f>IFERROR(AB107/AE107,"-")</f>
        <v/>
      </c>
      <c r="AG107" s="5" t="n">
        <v>0</v>
      </c>
      <c r="AH107" s="5" t="n">
        <v>0</v>
      </c>
      <c r="AI107" s="5" t="n">
        <v>0</v>
      </c>
      <c r="AJ107" s="5">
        <f>SUM(AG107:AI107)</f>
        <v/>
      </c>
      <c r="AK107" s="7">
        <f>IFERROR(AG107/AJ107,"-")</f>
        <v/>
      </c>
    </row>
    <row r="108">
      <c r="B108" s="5" t="inlineStr">
        <is>
          <t>珠宝3组</t>
        </is>
      </c>
      <c r="C108" s="5">
        <f>C97+H108+M108+R108+W108+AB108+AG108</f>
        <v/>
      </c>
      <c r="D108" s="5">
        <f>D97+I108+N108+S108+X108+AC108+AH108</f>
        <v/>
      </c>
      <c r="E108" s="5">
        <f>E97+J108+O108+T108+Y108+AD108+AI108</f>
        <v/>
      </c>
      <c r="F108" s="5">
        <f>F97+K108+P108+U108+Z108+AE108+AJ108</f>
        <v/>
      </c>
      <c r="G108" s="7">
        <f>IFERROR(C108/F108,"-")</f>
        <v/>
      </c>
      <c r="H108" s="5" t="n">
        <v>0</v>
      </c>
      <c r="I108" s="5" t="n">
        <v>1</v>
      </c>
      <c r="J108" s="5" t="n">
        <v>0</v>
      </c>
      <c r="K108" s="5">
        <f>SUM(H108:J108)</f>
        <v/>
      </c>
      <c r="L108" s="7">
        <f>IFERROR(H108/K108,"-")</f>
        <v/>
      </c>
      <c r="M108" s="5" t="n">
        <v>1</v>
      </c>
      <c r="N108" s="5" t="n">
        <v>0</v>
      </c>
      <c r="O108" s="5" t="n">
        <v>0</v>
      </c>
      <c r="P108" s="5">
        <f>SUM(M108:O108)</f>
        <v/>
      </c>
      <c r="Q108" s="7">
        <f>IFERROR(M108/P108,"-")</f>
        <v/>
      </c>
      <c r="R108" s="5" t="n">
        <v>0</v>
      </c>
      <c r="S108" s="5" t="n">
        <v>0</v>
      </c>
      <c r="T108" s="5" t="n">
        <v>0</v>
      </c>
      <c r="U108" s="5">
        <f>SUM(R108:T108)</f>
        <v/>
      </c>
      <c r="V108" s="7">
        <f>IFERROR(R108/U108,"-")</f>
        <v/>
      </c>
      <c r="W108" s="5" t="n">
        <v>0</v>
      </c>
      <c r="X108" s="5" t="n">
        <v>0</v>
      </c>
      <c r="Y108" s="5" t="n">
        <v>0</v>
      </c>
      <c r="Z108" s="5">
        <f>SUM(W108:Y108)</f>
        <v/>
      </c>
      <c r="AA108" s="7">
        <f>IFERROR(W108/Z108,"-")</f>
        <v/>
      </c>
      <c r="AB108" s="5" t="n">
        <v>0</v>
      </c>
      <c r="AC108" s="5" t="n">
        <v>0</v>
      </c>
      <c r="AD108" s="5" t="n">
        <v>0</v>
      </c>
      <c r="AE108" s="5" t="n">
        <v>0</v>
      </c>
      <c r="AF108" s="7">
        <f>IFERROR(AB108/AE108,"-")</f>
        <v/>
      </c>
      <c r="AG108" s="5" t="n">
        <v>0</v>
      </c>
      <c r="AH108" s="5" t="n">
        <v>0</v>
      </c>
      <c r="AI108" s="5" t="n">
        <v>0</v>
      </c>
      <c r="AJ108" s="5">
        <f>SUM(AG108:AI108)</f>
        <v/>
      </c>
      <c r="AK108" s="7">
        <f>IFERROR(AG108/AJ108,"-")</f>
        <v/>
      </c>
    </row>
    <row r="109">
      <c r="B109" s="5" t="inlineStr">
        <is>
          <t>精品总</t>
        </is>
      </c>
      <c r="C109" s="5">
        <f>C98+H109+M109+R109+W109+AB109+AG109</f>
        <v/>
      </c>
      <c r="D109" s="5">
        <f>D98+I109+N109+S109+X109+AC109+AH109</f>
        <v/>
      </c>
      <c r="E109" s="5">
        <f>E98+J109+O109+T109+Y109+AD109+AI109</f>
        <v/>
      </c>
      <c r="F109" s="5">
        <f>F98+K109+P109+U109+Z109+AE109+AJ109</f>
        <v/>
      </c>
      <c r="G109" s="7">
        <f>IFERROR(C109/F109,"-")</f>
        <v/>
      </c>
      <c r="H109" s="5">
        <f>SUM(H103:H108)</f>
        <v/>
      </c>
      <c r="I109" s="5">
        <f>SUM(I103:I108)</f>
        <v/>
      </c>
      <c r="J109" s="5">
        <f>SUM(J103:J108)</f>
        <v/>
      </c>
      <c r="K109" s="5">
        <f>SUM(H109:J109)</f>
        <v/>
      </c>
      <c r="L109" s="7">
        <f>IFERROR(H109/K109,"-")</f>
        <v/>
      </c>
      <c r="M109" s="5">
        <f>SUM(M103:M108)</f>
        <v/>
      </c>
      <c r="N109" s="5">
        <f>SUM(N103:N108)</f>
        <v/>
      </c>
      <c r="O109" s="5">
        <f>SUM(O103:O108)</f>
        <v/>
      </c>
      <c r="P109" s="5">
        <f>SUM(M109:O109)</f>
        <v/>
      </c>
      <c r="Q109" s="7">
        <f>IFERROR(M109/P109,"-")</f>
        <v/>
      </c>
      <c r="R109" s="5" t="n">
        <v>4</v>
      </c>
      <c r="S109" s="5" t="n">
        <v>0</v>
      </c>
      <c r="T109" s="5" t="n">
        <v>0</v>
      </c>
      <c r="U109" s="5">
        <f>SUM(R109:T109)</f>
        <v/>
      </c>
      <c r="V109" s="7">
        <f>IFERROR(R109/U109,"-")</f>
        <v/>
      </c>
      <c r="W109" s="5" t="n">
        <v>0</v>
      </c>
      <c r="X109" s="5" t="n">
        <v>0</v>
      </c>
      <c r="Y109" s="5" t="n">
        <v>0</v>
      </c>
      <c r="Z109" s="5">
        <f>SUM(W109:Y109)</f>
        <v/>
      </c>
      <c r="AA109" s="7">
        <f>IFERROR(W109/Z109,"-")</f>
        <v/>
      </c>
      <c r="AB109" s="5" t="n">
        <v>0</v>
      </c>
      <c r="AC109" s="5" t="n">
        <v>0</v>
      </c>
      <c r="AD109" s="5" t="n">
        <v>0</v>
      </c>
      <c r="AE109" s="5" t="n">
        <v>0</v>
      </c>
      <c r="AF109" s="7">
        <f>IFERROR(AB109/AE109,"-")</f>
        <v/>
      </c>
      <c r="AG109" s="5" t="n">
        <v>0</v>
      </c>
      <c r="AH109" s="5" t="n">
        <v>0</v>
      </c>
      <c r="AI109" s="5" t="n">
        <v>0</v>
      </c>
      <c r="AJ109" s="5">
        <f>SUM(AG109:AI109)</f>
        <v/>
      </c>
      <c r="AK109" s="7">
        <f>IFERROR(AG109/AJ109,"-")</f>
        <v/>
      </c>
    </row>
    <row r="112" ht="13.5" customHeight="1">
      <c r="B112" s="2" t="inlineStr">
        <is>
          <t>机采</t>
        </is>
      </c>
    </row>
    <row r="113" ht="13.5" customHeight="1">
      <c r="B113" s="2" t="inlineStr">
        <is>
          <t>MTD</t>
        </is>
      </c>
      <c r="C113" s="14" t="inlineStr">
        <is>
          <t>https://vman.vip.vip.com/vman/analysis/share/open_share_link?key=9f0c6f4916aedd2d065fa3f2cea90668</t>
        </is>
      </c>
      <c r="K113" s="30" t="n"/>
    </row>
    <row r="114" ht="13.5" customHeight="1">
      <c r="B114" s="83" t="inlineStr">
        <is>
          <t>小组</t>
        </is>
      </c>
      <c r="C114" s="99" t="inlineStr">
        <is>
          <t>月度目标</t>
        </is>
      </c>
      <c r="D114" s="99" t="inlineStr">
        <is>
          <t>月度完成</t>
        </is>
      </c>
      <c r="E114" s="99" t="inlineStr">
        <is>
          <t>月完成率</t>
        </is>
      </c>
      <c r="F114" s="99" t="inlineStr">
        <is>
          <t>同期</t>
        </is>
      </c>
      <c r="G114" s="99" t="inlineStr">
        <is>
          <t>业绩同比</t>
        </is>
      </c>
      <c r="H114" s="99" t="inlineStr">
        <is>
          <t>阶段目标</t>
        </is>
      </c>
      <c r="I114" s="99" t="inlineStr">
        <is>
          <t>阶段完成</t>
        </is>
      </c>
      <c r="K114" s="30" t="n"/>
    </row>
    <row r="115" ht="13.5" customHeight="1">
      <c r="B115" s="5" t="inlineStr">
        <is>
          <t>精品总</t>
        </is>
      </c>
      <c r="C115" s="100">
        <f>SUM(C116:C118)</f>
        <v/>
      </c>
      <c r="D115" s="100">
        <f>SUM(D116:D118)</f>
        <v/>
      </c>
      <c r="E115" s="101">
        <f>D115/C115</f>
        <v/>
      </c>
      <c r="F115" s="100">
        <f>SUM(F116:F118)</f>
        <v/>
      </c>
      <c r="G115" s="101">
        <f>D115/F115-1</f>
        <v/>
      </c>
      <c r="H115" s="100">
        <f>SUM(H116:H118)</f>
        <v/>
      </c>
      <c r="I115" s="101">
        <f>D115/H115</f>
        <v/>
      </c>
      <c r="K115" s="30" t="n"/>
    </row>
    <row r="116">
      <c r="B116" s="5" t="inlineStr">
        <is>
          <t>海淘组</t>
        </is>
      </c>
      <c r="C116" s="100" t="n">
        <v>1705697.009344685</v>
      </c>
      <c r="D116" s="100" t="n">
        <v>179111.31</v>
      </c>
      <c r="E116" s="101">
        <f>D116/C116</f>
        <v/>
      </c>
      <c r="F116" s="100" t="n">
        <v>78837.21000000001</v>
      </c>
      <c r="G116" s="101">
        <f>D116/F116-1</f>
        <v/>
      </c>
      <c r="H116" s="100">
        <f>C116*H12/C12</f>
        <v/>
      </c>
      <c r="I116" s="101">
        <f>D116/H116</f>
        <v/>
      </c>
    </row>
    <row r="117">
      <c r="B117" s="5" t="inlineStr">
        <is>
          <t>饰品1组</t>
        </is>
      </c>
      <c r="C117" s="100" t="n">
        <v>2665151.577101071</v>
      </c>
      <c r="D117" s="100" t="n">
        <v>347193.34</v>
      </c>
      <c r="E117" s="101">
        <f>D117/C117</f>
        <v/>
      </c>
      <c r="F117" s="100" t="n">
        <v>615447.34</v>
      </c>
      <c r="G117" s="101">
        <f>D117/F117-1</f>
        <v/>
      </c>
      <c r="H117" s="100">
        <f>C117*H12/C12</f>
        <v/>
      </c>
      <c r="I117" s="101">
        <f>D117/H117</f>
        <v/>
      </c>
    </row>
    <row r="118">
      <c r="B118" s="5" t="inlineStr">
        <is>
          <t>饰品2组</t>
        </is>
      </c>
      <c r="C118" s="100" t="n">
        <v>959454.5677563855</v>
      </c>
      <c r="D118" s="100" t="n">
        <v>742</v>
      </c>
      <c r="E118" s="101">
        <f>D118/C118</f>
        <v/>
      </c>
      <c r="F118" s="100" t="n">
        <v>30429.86</v>
      </c>
      <c r="G118" s="101">
        <f>D118/F118-1</f>
        <v/>
      </c>
      <c r="H118" s="100">
        <f>C118*H12/C12</f>
        <v/>
      </c>
      <c r="I118" s="101">
        <f>D118/H118</f>
        <v/>
      </c>
    </row>
    <row r="120" ht="13.5" customHeight="1">
      <c r="B120" s="2" t="inlineStr">
        <is>
          <t>历史月份完成</t>
        </is>
      </c>
    </row>
    <row r="121" ht="14" customHeight="1">
      <c r="B121" s="83" t="inlineStr">
        <is>
          <t>小组</t>
        </is>
      </c>
      <c r="C121" s="85" t="inlineStr">
        <is>
          <t>YTD</t>
        </is>
      </c>
      <c r="D121" s="79" t="n"/>
      <c r="E121" s="79" t="n"/>
      <c r="F121" s="79" t="n"/>
      <c r="G121" s="80" t="n"/>
      <c r="H121" s="102" t="inlineStr">
        <is>
          <t>1月</t>
        </is>
      </c>
      <c r="I121" s="79" t="n"/>
      <c r="J121" s="79" t="n"/>
      <c r="K121" s="79" t="n"/>
      <c r="L121" s="80" t="n"/>
      <c r="M121" s="99" t="inlineStr">
        <is>
          <t>2月</t>
        </is>
      </c>
      <c r="N121" s="79" t="n"/>
      <c r="O121" s="79" t="n"/>
      <c r="P121" s="79" t="n"/>
      <c r="Q121" s="80" t="n"/>
      <c r="R121" s="102" t="inlineStr">
        <is>
          <t>3月</t>
        </is>
      </c>
      <c r="S121" s="79" t="n"/>
      <c r="T121" s="79" t="n"/>
      <c r="U121" s="79" t="n"/>
      <c r="V121" s="80" t="n"/>
      <c r="W121" s="99" t="inlineStr">
        <is>
          <t>4月</t>
        </is>
      </c>
      <c r="X121" s="79" t="n"/>
      <c r="Y121" s="79" t="n"/>
      <c r="Z121" s="79" t="n"/>
      <c r="AA121" s="80" t="n"/>
      <c r="AB121" s="102" t="inlineStr">
        <is>
          <t>5月</t>
        </is>
      </c>
      <c r="AC121" s="79" t="n"/>
      <c r="AD121" s="79" t="n"/>
      <c r="AE121" s="79" t="n"/>
      <c r="AF121" s="80" t="n"/>
      <c r="AG121" s="99" t="inlineStr">
        <is>
          <t>6月</t>
        </is>
      </c>
      <c r="AH121" s="79" t="n"/>
      <c r="AI121" s="79" t="n"/>
      <c r="AJ121" s="79" t="n"/>
      <c r="AK121" s="80" t="n"/>
    </row>
    <row r="122" ht="13.5" customHeight="1">
      <c r="B122" s="84" t="n"/>
      <c r="C122" s="99" t="inlineStr">
        <is>
          <t>YTD目标</t>
        </is>
      </c>
      <c r="D122" s="99" t="inlineStr">
        <is>
          <t>YTD完成</t>
        </is>
      </c>
      <c r="E122" s="99" t="inlineStr">
        <is>
          <t>YTD完成率</t>
        </is>
      </c>
      <c r="F122" s="99" t="inlineStr">
        <is>
          <t>YTD同期</t>
        </is>
      </c>
      <c r="G122" s="99" t="inlineStr">
        <is>
          <t>YTD业绩同比</t>
        </is>
      </c>
      <c r="H122" s="102" t="inlineStr">
        <is>
          <t>1月目标</t>
        </is>
      </c>
      <c r="I122" s="102" t="inlineStr">
        <is>
          <t>1月完成</t>
        </is>
      </c>
      <c r="J122" s="102" t="inlineStr">
        <is>
          <t>1月完成率</t>
        </is>
      </c>
      <c r="K122" s="102" t="inlineStr">
        <is>
          <t>同期</t>
        </is>
      </c>
      <c r="L122" s="102" t="inlineStr">
        <is>
          <t>业绩同比</t>
        </is>
      </c>
      <c r="M122" s="99" t="inlineStr">
        <is>
          <t>2月目标</t>
        </is>
      </c>
      <c r="N122" s="99" t="inlineStr">
        <is>
          <t>2月完成</t>
        </is>
      </c>
      <c r="O122" s="99" t="inlineStr">
        <is>
          <t>2月完成率</t>
        </is>
      </c>
      <c r="P122" s="99" t="inlineStr">
        <is>
          <t>同期</t>
        </is>
      </c>
      <c r="Q122" s="99" t="inlineStr">
        <is>
          <t>业绩同比</t>
        </is>
      </c>
      <c r="R122" s="102" t="inlineStr">
        <is>
          <t>3月目标</t>
        </is>
      </c>
      <c r="S122" s="102" t="inlineStr">
        <is>
          <t>3月完成</t>
        </is>
      </c>
      <c r="T122" s="102" t="inlineStr">
        <is>
          <t>3月完成率</t>
        </is>
      </c>
      <c r="U122" s="102" t="inlineStr">
        <is>
          <t>同期</t>
        </is>
      </c>
      <c r="V122" s="102" t="inlineStr">
        <is>
          <t>业绩同比</t>
        </is>
      </c>
      <c r="W122" s="99" t="inlineStr">
        <is>
          <t>4月目标</t>
        </is>
      </c>
      <c r="X122" s="99" t="inlineStr">
        <is>
          <t>4月完成</t>
        </is>
      </c>
      <c r="Y122" s="99" t="inlineStr">
        <is>
          <t>4月完成率</t>
        </is>
      </c>
      <c r="Z122" s="99" t="inlineStr">
        <is>
          <t>同期</t>
        </is>
      </c>
      <c r="AA122" s="99" t="inlineStr">
        <is>
          <t>业绩同比</t>
        </is>
      </c>
      <c r="AB122" s="102" t="inlineStr">
        <is>
          <t>5月目标</t>
        </is>
      </c>
      <c r="AC122" s="102" t="inlineStr">
        <is>
          <t>5月完成</t>
        </is>
      </c>
      <c r="AD122" s="102" t="inlineStr">
        <is>
          <t>5月完成率</t>
        </is>
      </c>
      <c r="AE122" s="102" t="inlineStr">
        <is>
          <t>同期</t>
        </is>
      </c>
      <c r="AF122" s="102" t="inlineStr">
        <is>
          <t>业绩同比</t>
        </is>
      </c>
      <c r="AG122" s="99" t="inlineStr">
        <is>
          <t>6月目标</t>
        </is>
      </c>
      <c r="AH122" s="99" t="inlineStr">
        <is>
          <t>6月完成</t>
        </is>
      </c>
      <c r="AI122" s="99" t="inlineStr">
        <is>
          <t>6月完成率</t>
        </is>
      </c>
      <c r="AJ122" s="99" t="inlineStr">
        <is>
          <t>同期</t>
        </is>
      </c>
      <c r="AK122" s="99" t="inlineStr">
        <is>
          <t>业绩同比</t>
        </is>
      </c>
    </row>
    <row r="123">
      <c r="B123" s="5" t="inlineStr">
        <is>
          <t>精品总</t>
        </is>
      </c>
      <c r="C123" s="100">
        <f>SUM(C124:C126)</f>
        <v/>
      </c>
      <c r="D123" s="100">
        <f>SUM(D124:D126)</f>
        <v/>
      </c>
      <c r="E123" s="101">
        <f>D123/C123</f>
        <v/>
      </c>
      <c r="F123" s="100">
        <f>SUM(F124:F126)</f>
        <v/>
      </c>
      <c r="G123" s="101">
        <f>D123/F123-1</f>
        <v/>
      </c>
      <c r="H123" s="100" t="n">
        <v>5747034.295845424</v>
      </c>
      <c r="I123" s="100">
        <f>SUM(I124:I126)</f>
        <v/>
      </c>
      <c r="J123" s="101">
        <f>I123/H123</f>
        <v/>
      </c>
      <c r="K123" s="100">
        <f>SUM(K124:K126)</f>
        <v/>
      </c>
      <c r="L123" s="101">
        <f>I123/K123-1</f>
        <v/>
      </c>
      <c r="M123" s="100" t="n">
        <v>5230006.035688729</v>
      </c>
      <c r="N123" s="100">
        <f>SUM(N124:N126)</f>
        <v/>
      </c>
      <c r="O123" s="101">
        <f>N123/M123</f>
        <v/>
      </c>
      <c r="P123" s="100">
        <f>SUM(P124:P126)</f>
        <v/>
      </c>
      <c r="Q123" s="101">
        <f>N123/P123-1</f>
        <v/>
      </c>
      <c r="R123" s="100" t="n">
        <v>7095165.874723146</v>
      </c>
      <c r="S123" s="100">
        <f>SUM(S124:S126)</f>
        <v/>
      </c>
      <c r="T123" s="101">
        <f>S123/R123</f>
        <v/>
      </c>
      <c r="U123" s="100">
        <f>SUM(U124:U126)</f>
        <v/>
      </c>
      <c r="V123" s="101">
        <f>S123/U123-1</f>
        <v/>
      </c>
      <c r="W123" s="100">
        <f>SUM(W124:W126)</f>
        <v/>
      </c>
      <c r="X123" s="100">
        <f>SUM(X124:X126)</f>
        <v/>
      </c>
      <c r="Y123" s="101">
        <f>X123/W123</f>
        <v/>
      </c>
      <c r="Z123" s="100">
        <f>SUM(Z124:Z126)</f>
        <v/>
      </c>
      <c r="AA123" s="101">
        <f>X123/Z123-1</f>
        <v/>
      </c>
      <c r="AB123" s="100">
        <f>SUM(AB124:AB126)</f>
        <v/>
      </c>
      <c r="AC123" s="100">
        <f>SUM(AC124:AC126)</f>
        <v/>
      </c>
      <c r="AD123" s="101">
        <f>AC123/AB123</f>
        <v/>
      </c>
      <c r="AE123" s="100">
        <f>SUM(AE124:AE126)</f>
        <v/>
      </c>
      <c r="AF123" s="101">
        <f>AC123/AE123-1</f>
        <v/>
      </c>
      <c r="AG123" s="100">
        <f>SUM(AG124:AG126)</f>
        <v/>
      </c>
      <c r="AH123" s="100">
        <f>SUM(AH124:AH126)</f>
        <v/>
      </c>
      <c r="AI123" s="101">
        <f>AH123/AG123</f>
        <v/>
      </c>
      <c r="AJ123" s="100">
        <f>SUM(AJ124:AJ126)</f>
        <v/>
      </c>
      <c r="AK123" s="101">
        <f>AH123/AJ123-1</f>
        <v/>
      </c>
    </row>
    <row r="124">
      <c r="B124" s="5" t="inlineStr">
        <is>
          <t>海淘组</t>
        </is>
      </c>
      <c r="C124" s="100">
        <f>H124+H116+M124+R124+W124+AB124+AG124</f>
        <v/>
      </c>
      <c r="D124" s="100">
        <f>I124+D116+N124+S124+X124+AC124+AH124</f>
        <v/>
      </c>
      <c r="E124" s="101">
        <f>D124/C124</f>
        <v/>
      </c>
      <c r="F124" s="100">
        <f>K124+F116+P124+U124+Z124+AE124+AJ124</f>
        <v/>
      </c>
      <c r="G124" s="101">
        <f>D124/F124-1</f>
        <v/>
      </c>
      <c r="H124" s="100" t="n">
        <v>1839050.974670536</v>
      </c>
      <c r="I124" s="100" t="n">
        <v>543948</v>
      </c>
      <c r="J124" s="101">
        <f>I124/H124</f>
        <v/>
      </c>
      <c r="K124" s="100" t="n">
        <v>493939</v>
      </c>
      <c r="L124" s="101">
        <f>I124/K124-1</f>
        <v/>
      </c>
      <c r="M124" s="100" t="n">
        <v>1673601.931420393</v>
      </c>
      <c r="N124" s="100" t="n">
        <v>363354</v>
      </c>
      <c r="O124" s="101">
        <f>N124/M124</f>
        <v/>
      </c>
      <c r="P124" s="100" t="n">
        <v>695613</v>
      </c>
      <c r="Q124" s="101">
        <f>N124/P124-1</f>
        <v/>
      </c>
      <c r="R124" s="100" t="n">
        <v>2270453.079911407</v>
      </c>
      <c r="S124" s="100" t="n">
        <v>462400</v>
      </c>
      <c r="T124" s="101">
        <f>S124/R124</f>
        <v/>
      </c>
      <c r="U124" s="100" t="n">
        <v>193409</v>
      </c>
      <c r="V124" s="101">
        <f>S124/U124-1</f>
        <v/>
      </c>
      <c r="W124" s="100" t="n">
        <v>2171910.78906379</v>
      </c>
      <c r="X124" s="100" t="n">
        <v>567045.51</v>
      </c>
      <c r="Y124" s="101">
        <f>X124/W124</f>
        <v/>
      </c>
      <c r="Z124" s="100" t="n">
        <v>299838.7</v>
      </c>
      <c r="AA124" s="101">
        <f>X124/Z124-1</f>
        <v/>
      </c>
      <c r="AB124" s="100" t="n">
        <v>2217428.470900306</v>
      </c>
      <c r="AC124" s="100" t="n">
        <v>302341.3</v>
      </c>
      <c r="AD124" s="101">
        <f>AC124/AB124</f>
        <v/>
      </c>
      <c r="AE124" s="100" t="n">
        <v>433835.86</v>
      </c>
      <c r="AF124" s="101">
        <f>AC124/AE124-1</f>
        <v/>
      </c>
      <c r="AG124" s="100" t="n">
        <v>1560324.702790958</v>
      </c>
      <c r="AH124" s="100" t="n">
        <v>269594.52</v>
      </c>
      <c r="AI124" s="101">
        <f>AH124/AG124</f>
        <v/>
      </c>
      <c r="AJ124" s="100" t="n">
        <v>150507.63</v>
      </c>
      <c r="AK124" s="101">
        <f>AH124/AJ124-1</f>
        <v/>
      </c>
    </row>
    <row r="125">
      <c r="B125" s="5" t="inlineStr">
        <is>
          <t>饰品1组</t>
        </is>
      </c>
      <c r="C125" s="100">
        <f>H125+H117+M125+R125+W125+AB125+AG125</f>
        <v/>
      </c>
      <c r="D125" s="100">
        <f>I125+D117+N125+S125+X125+AC125+AH125</f>
        <v/>
      </c>
      <c r="E125" s="101">
        <f>D125/C125</f>
        <v/>
      </c>
      <c r="F125" s="100">
        <f>K125+F117+P125+U125+Z125+AE125+AJ125</f>
        <v/>
      </c>
      <c r="G125" s="101">
        <f>D125/F125-1</f>
        <v/>
      </c>
      <c r="H125" s="100" t="n">
        <v>2873517.147922712</v>
      </c>
      <c r="I125" s="100" t="n">
        <v>228668</v>
      </c>
      <c r="J125" s="101">
        <f>I125/H125</f>
        <v/>
      </c>
      <c r="K125" s="100" t="n"/>
      <c r="L125" s="101">
        <f>I125/K125-1</f>
        <v/>
      </c>
      <c r="M125" s="100" t="n">
        <v>2615003.017844365</v>
      </c>
      <c r="N125" s="100" t="n">
        <v>332027</v>
      </c>
      <c r="O125" s="101">
        <f>N125/M125</f>
        <v/>
      </c>
      <c r="P125" s="100" t="n">
        <v>59893</v>
      </c>
      <c r="Q125" s="101">
        <f>N125/P125-1</f>
        <v/>
      </c>
      <c r="R125" s="100" t="n">
        <v>3547582.937361573</v>
      </c>
      <c r="S125" s="100" t="n">
        <v>714665</v>
      </c>
      <c r="T125" s="101">
        <f>S125/R125</f>
        <v/>
      </c>
      <c r="U125" s="100" t="n">
        <v>843867</v>
      </c>
      <c r="V125" s="101">
        <f>S125/U125-1</f>
        <v/>
      </c>
      <c r="W125" s="100" t="n">
        <v>3393610.607912173</v>
      </c>
      <c r="X125" s="100" t="n">
        <v>926447.9300000001</v>
      </c>
      <c r="Y125" s="101">
        <f>X125/W125</f>
        <v/>
      </c>
      <c r="Z125" s="100" t="n">
        <v>919084.22</v>
      </c>
      <c r="AA125" s="101">
        <f>X125/Z125-1</f>
        <v/>
      </c>
      <c r="AB125" s="100" t="n">
        <v>3464731.985781728</v>
      </c>
      <c r="AC125" s="100" t="n">
        <v>1024408.64</v>
      </c>
      <c r="AD125" s="101">
        <f>AC125/AB125</f>
        <v/>
      </c>
      <c r="AE125" s="100" t="n">
        <v>1089877.47</v>
      </c>
      <c r="AF125" s="101">
        <f>AC125/AE125-1</f>
        <v/>
      </c>
      <c r="AG125" s="100" t="n">
        <v>2438007.348110872</v>
      </c>
      <c r="AH125" s="100" t="n">
        <v>583311.3</v>
      </c>
      <c r="AI125" s="101">
        <f>AH125/AG125</f>
        <v/>
      </c>
      <c r="AJ125" s="100" t="n">
        <v>987606.47</v>
      </c>
      <c r="AK125" s="101">
        <f>AH125/AJ125-1</f>
        <v/>
      </c>
    </row>
    <row r="126">
      <c r="B126" s="5" t="inlineStr">
        <is>
          <t>饰品2组</t>
        </is>
      </c>
      <c r="C126" s="100">
        <f>H126+H118+M126+R126+W126+AB126+AG126</f>
        <v/>
      </c>
      <c r="D126" s="100">
        <f>I126+D118+N126+S126+X126+AC126+AH126</f>
        <v/>
      </c>
      <c r="E126" s="101">
        <f>D126/C126</f>
        <v/>
      </c>
      <c r="F126" s="100">
        <f>K126+F118+P126+U126+Z126+AE126+AJ126</f>
        <v/>
      </c>
      <c r="G126" s="101">
        <f>D126/F126-1</f>
        <v/>
      </c>
      <c r="H126" s="100" t="n">
        <v>1034466.173252176</v>
      </c>
      <c r="I126" s="100" t="n">
        <v>73163</v>
      </c>
      <c r="J126" s="101">
        <f>I126/H126</f>
        <v/>
      </c>
      <c r="K126" s="100" t="n">
        <v>305746</v>
      </c>
      <c r="L126" s="101">
        <f>I126/K126-1</f>
        <v/>
      </c>
      <c r="M126" s="100" t="n">
        <v>941401.0864239712</v>
      </c>
      <c r="N126" s="100" t="n">
        <v>35055</v>
      </c>
      <c r="O126" s="101">
        <f>N126/M126</f>
        <v/>
      </c>
      <c r="P126" s="100" t="n">
        <v>583567</v>
      </c>
      <c r="Q126" s="101">
        <f>N126/P126-1</f>
        <v/>
      </c>
      <c r="R126" s="100" t="n">
        <v>1277129.857450166</v>
      </c>
      <c r="S126" s="100" t="n">
        <v>56296</v>
      </c>
      <c r="T126" s="101">
        <f>S126/R126</f>
        <v/>
      </c>
      <c r="U126" s="100" t="n">
        <v>390057</v>
      </c>
      <c r="V126" s="101">
        <f>S126/U126-1</f>
        <v/>
      </c>
      <c r="W126" s="100" t="n">
        <v>1221699.818848382</v>
      </c>
      <c r="X126" s="100" t="n">
        <v>13400.22</v>
      </c>
      <c r="Y126" s="101">
        <f>X126/W126</f>
        <v/>
      </c>
      <c r="Z126" s="100" t="n">
        <v>190717.69</v>
      </c>
      <c r="AA126" s="101">
        <f>X126/Z126-1</f>
        <v/>
      </c>
      <c r="AB126" s="100" t="n">
        <v>1247303.514881422</v>
      </c>
      <c r="AC126" s="100" t="n">
        <v>5148.5</v>
      </c>
      <c r="AD126" s="101">
        <f>AC126/AB126</f>
        <v/>
      </c>
      <c r="AE126" s="100" t="n">
        <v>59649.87</v>
      </c>
      <c r="AF126" s="101">
        <f>AC126/AE126-1</f>
        <v/>
      </c>
      <c r="AG126" s="100" t="n">
        <v>877682.6453199139</v>
      </c>
      <c r="AH126" s="100" t="n">
        <v>742</v>
      </c>
      <c r="AI126" s="101">
        <f>AH126/AG126</f>
        <v/>
      </c>
      <c r="AJ126" s="100" t="n">
        <v>45361.72</v>
      </c>
      <c r="AK126" s="101">
        <f>AH126/AJ126-1</f>
        <v/>
      </c>
    </row>
    <row r="129" ht="13.5" customHeight="1">
      <c r="B129" s="36" t="inlineStr">
        <is>
          <t>五星价格力&amp;大爆款效率</t>
        </is>
      </c>
    </row>
    <row r="130" ht="13.5" customHeight="1">
      <c r="B130" s="2" t="inlineStr">
        <is>
          <t>MTD</t>
        </is>
      </c>
    </row>
    <row r="131" ht="13.5" customHeight="1">
      <c r="B131" s="83" t="inlineStr">
        <is>
          <t>小组</t>
        </is>
      </c>
      <c r="C131" s="95" t="inlineStr">
        <is>
          <t>商品占比</t>
        </is>
      </c>
      <c r="D131" s="80" t="n"/>
      <c r="E131" s="85" t="inlineStr">
        <is>
          <t>APP销售占比/ APP曝光占比</t>
        </is>
      </c>
      <c r="F131" s="79" t="n"/>
      <c r="G131" s="79" t="n"/>
      <c r="H131" s="80" t="n"/>
    </row>
    <row r="132" ht="13.5" customHeight="1">
      <c r="B132" s="84" t="n"/>
      <c r="C132" s="95" t="n">
        <v>0.1996959750892681</v>
      </c>
      <c r="D132" s="95" t="n">
        <v>0.319269</v>
      </c>
      <c r="E132" s="85" t="inlineStr">
        <is>
          <t>实际</t>
        </is>
      </c>
      <c r="F132" s="85" t="n">
        <v>2.037636278655495</v>
      </c>
      <c r="G132" s="85" t="inlineStr">
        <is>
          <t>VS目标差距</t>
        </is>
      </c>
      <c r="H132" s="85" t="inlineStr">
        <is>
          <t>完成率</t>
        </is>
      </c>
      <c r="I132" s="1" t="n">
        <v>7407967.666666667</v>
      </c>
      <c r="J132" s="1" t="n">
        <v>1369228.307039</v>
      </c>
    </row>
    <row r="133">
      <c r="B133" s="5" t="inlineStr">
        <is>
          <t>四五星</t>
        </is>
      </c>
      <c r="C133" s="112" t="n">
        <v>0.1892211185637026</v>
      </c>
      <c r="D133" s="112" t="n">
        <v>0.313798</v>
      </c>
      <c r="E133" s="21">
        <f>D133/C133</f>
        <v/>
      </c>
      <c r="F133" s="21" t="n">
        <v>2.037636278655495</v>
      </c>
      <c r="G133" s="22">
        <f>E133-F133</f>
        <v/>
      </c>
      <c r="H133" s="101">
        <f>E133/F133</f>
        <v/>
      </c>
      <c r="I133" s="103" t="n">
        <v>7043976.25</v>
      </c>
      <c r="J133" s="103" t="n">
        <v>1344905.21006</v>
      </c>
    </row>
    <row r="134">
      <c r="B134" s="5" t="inlineStr">
        <is>
          <t>大爆款</t>
        </is>
      </c>
      <c r="C134" s="112" t="n">
        <v>0.0067</v>
      </c>
      <c r="D134" s="112" t="n">
        <v>0.0302</v>
      </c>
      <c r="E134" s="21">
        <f>D134/C134</f>
        <v/>
      </c>
      <c r="F134" s="21" t="n">
        <v>2.9061</v>
      </c>
      <c r="G134" s="22">
        <f>E134-F134</f>
        <v/>
      </c>
      <c r="H134" s="101">
        <f>E134/F134</f>
        <v/>
      </c>
      <c r="I134" s="103" t="n">
        <v>1353257</v>
      </c>
      <c r="J134" s="103" t="n">
        <v>725533.22905</v>
      </c>
    </row>
    <row r="136" ht="13.5" customHeight="1">
      <c r="B136" s="2" t="inlineStr">
        <is>
          <t>历史月份</t>
        </is>
      </c>
      <c r="M136" s="103" t="n"/>
      <c r="N136" s="103" t="n"/>
      <c r="O136" s="103" t="n"/>
      <c r="P136" s="103" t="n"/>
      <c r="Q136" s="103" t="n"/>
      <c r="R136" s="103" t="n"/>
      <c r="S136" s="103" t="n"/>
      <c r="T136" s="103" t="n"/>
      <c r="U136" s="103" t="n"/>
      <c r="V136" s="103" t="n"/>
      <c r="W136" s="103" t="n"/>
      <c r="X136" s="103" t="n"/>
    </row>
    <row r="137" ht="13.5" customHeight="1">
      <c r="B137" s="86" t="inlineStr">
        <is>
          <t>时间</t>
        </is>
      </c>
      <c r="C137" s="86" t="inlineStr">
        <is>
          <t>维度</t>
        </is>
      </c>
      <c r="D137" s="97" t="inlineStr">
        <is>
          <t>四五星商品</t>
        </is>
      </c>
      <c r="E137" s="92" t="n"/>
      <c r="F137" s="92" t="n"/>
      <c r="G137" s="92" t="n"/>
      <c r="H137" s="91" t="inlineStr">
        <is>
          <t xml:space="preserve"> 四五星APP销售占比/ 四五星APP曝光占比</t>
        </is>
      </c>
      <c r="I137" s="92" t="n"/>
      <c r="J137" s="92" t="n"/>
      <c r="K137" s="93" t="n"/>
      <c r="W137" s="103" t="n"/>
      <c r="X137" s="103" t="n"/>
    </row>
    <row r="138" ht="13.5" customHeight="1">
      <c r="B138" s="84" t="n"/>
      <c r="C138" s="84" t="n"/>
      <c r="D138" s="31" t="inlineStr">
        <is>
          <t>曝光</t>
        </is>
      </c>
      <c r="E138" s="32" t="inlineStr">
        <is>
          <t>曝光占比</t>
        </is>
      </c>
      <c r="F138" s="32" t="inlineStr">
        <is>
          <t>APP销售</t>
        </is>
      </c>
      <c r="G138" s="32" t="inlineStr">
        <is>
          <t>APP销售占比</t>
        </is>
      </c>
      <c r="H138" s="25" t="inlineStr">
        <is>
          <t>实际</t>
        </is>
      </c>
      <c r="I138" s="23" t="inlineStr">
        <is>
          <t>目标</t>
        </is>
      </c>
      <c r="J138" s="23" t="inlineStr">
        <is>
          <t>VS目标差距</t>
        </is>
      </c>
      <c r="K138" s="24" t="inlineStr">
        <is>
          <t>完成率</t>
        </is>
      </c>
      <c r="W138" s="103" t="n"/>
      <c r="X138" s="103" t="n"/>
    </row>
    <row r="139">
      <c r="B139" s="81" t="inlineStr">
        <is>
          <t>YTD</t>
        </is>
      </c>
      <c r="C139" s="33" t="inlineStr">
        <is>
          <t>四五星</t>
        </is>
      </c>
      <c r="D139" s="113" t="n">
        <v>18889646.2295082</v>
      </c>
      <c r="E139" s="114" t="n">
        <v>0.291232403180687</v>
      </c>
      <c r="F139" s="115" t="n">
        <v>3370958.362873</v>
      </c>
      <c r="G139" s="116" t="n">
        <v>0.42709</v>
      </c>
      <c r="H139" s="28">
        <f>AVERAGE(H141,H143,H145,H147)</f>
        <v/>
      </c>
      <c r="I139" s="29">
        <f>AVERAGE(I141,I143,I145,I147)</f>
        <v/>
      </c>
      <c r="J139" s="37">
        <f>H139-I139</f>
        <v/>
      </c>
      <c r="K139" s="117">
        <f>H139/I139</f>
        <v/>
      </c>
      <c r="L139" s="1" t="inlineStr">
        <is>
          <t>截止6月</t>
        </is>
      </c>
      <c r="W139" s="103" t="n"/>
      <c r="X139" s="103" t="n"/>
    </row>
    <row r="140">
      <c r="B140" s="82" t="n"/>
      <c r="C140" s="34" t="inlineStr">
        <is>
          <t>大爆款</t>
        </is>
      </c>
      <c r="D140" s="118" t="n">
        <v>181189704</v>
      </c>
      <c r="E140" s="119" t="n">
        <v>0.03009872962749294</v>
      </c>
      <c r="F140" s="120" t="n">
        <v>51606641.73804</v>
      </c>
      <c r="G140" s="121" t="n">
        <v>0.06934500019560072</v>
      </c>
      <c r="H140" s="26">
        <f>G140/E140</f>
        <v/>
      </c>
      <c r="I140" s="27" t="n">
        <v>2.797809469211574</v>
      </c>
      <c r="J140" s="38">
        <f>H140-I140</f>
        <v/>
      </c>
      <c r="K140" s="122">
        <f>H140/I140</f>
        <v/>
      </c>
      <c r="L140" s="1" t="inlineStr">
        <is>
          <t>截止6月</t>
        </is>
      </c>
      <c r="M140" s="14" t="inlineStr">
        <is>
          <t>年度目标为季度目标</t>
        </is>
      </c>
      <c r="W140" s="103" t="n"/>
      <c r="X140" s="103" t="n"/>
    </row>
    <row r="141">
      <c r="B141" s="81" t="n">
        <v>202603</v>
      </c>
      <c r="C141" s="33" t="inlineStr">
        <is>
          <t>四五星</t>
        </is>
      </c>
      <c r="D141" s="113" t="n">
        <v>17700703.93548387</v>
      </c>
      <c r="E141" s="114" t="n">
        <v>0.2703117455274878</v>
      </c>
      <c r="F141" s="115" t="n">
        <v>3089444.761236</v>
      </c>
      <c r="G141" s="116" t="n">
        <v>0.396076</v>
      </c>
      <c r="H141" s="28">
        <f>G141/E141</f>
        <v/>
      </c>
      <c r="I141" s="29" t="n">
        <v>1.600861985934704</v>
      </c>
      <c r="J141" s="37">
        <f>H141-I141</f>
        <v/>
      </c>
      <c r="K141" s="117">
        <f>H141/I141</f>
        <v/>
      </c>
      <c r="R141" s="103" t="n"/>
      <c r="S141" s="103" t="n"/>
      <c r="T141" s="103" t="n"/>
      <c r="U141" s="103" t="n"/>
      <c r="V141" s="103" t="n"/>
      <c r="W141" s="103" t="n"/>
      <c r="X141" s="103" t="n"/>
    </row>
    <row r="142">
      <c r="B142" s="82" t="n"/>
      <c r="C142" s="34" t="inlineStr">
        <is>
          <t>大爆款</t>
        </is>
      </c>
      <c r="D142" s="118" t="inlineStr">
        <is>
          <t>-</t>
        </is>
      </c>
      <c r="E142" s="119" t="inlineStr">
        <is>
          <t>-</t>
        </is>
      </c>
      <c r="F142" s="120" t="inlineStr">
        <is>
          <t>-</t>
        </is>
      </c>
      <c r="G142" s="121" t="inlineStr">
        <is>
          <t>-</t>
        </is>
      </c>
      <c r="H142" s="26" t="inlineStr">
        <is>
          <t>-</t>
        </is>
      </c>
      <c r="I142" s="27" t="inlineStr">
        <is>
          <t>-</t>
        </is>
      </c>
      <c r="J142" s="38" t="inlineStr">
        <is>
          <t>-</t>
        </is>
      </c>
      <c r="K142" s="122" t="inlineStr">
        <is>
          <t>-</t>
        </is>
      </c>
      <c r="R142" s="103" t="n"/>
      <c r="S142" s="103" t="n"/>
      <c r="T142" s="103" t="n"/>
      <c r="U142" s="103" t="n"/>
      <c r="V142" s="103" t="n"/>
      <c r="W142" s="103" t="n"/>
      <c r="X142" s="103" t="n"/>
    </row>
    <row r="143">
      <c r="B143" s="81" t="n">
        <v>202604</v>
      </c>
      <c r="C143" s="33" t="inlineStr">
        <is>
          <t>四五星</t>
        </is>
      </c>
      <c r="D143" s="113" t="n">
        <v>21182826.43333333</v>
      </c>
      <c r="E143" s="114" t="n">
        <v>0.3079017379510623</v>
      </c>
      <c r="F143" s="115" t="n">
        <v>3685324.542055</v>
      </c>
      <c r="G143" s="116" t="n">
        <v>0.44492</v>
      </c>
      <c r="H143" s="28">
        <f>G143/E143</f>
        <v/>
      </c>
      <c r="I143" s="29" t="n">
        <v>1.475580183355523</v>
      </c>
      <c r="J143" s="37">
        <f>H143-I143</f>
        <v/>
      </c>
      <c r="K143" s="117">
        <f>H143/I143</f>
        <v/>
      </c>
      <c r="R143" s="103" t="n"/>
      <c r="S143" s="103" t="n"/>
      <c r="T143" s="103" t="n"/>
      <c r="U143" s="103" t="n"/>
      <c r="V143" s="103" t="n"/>
      <c r="W143" s="103" t="n"/>
      <c r="X143" s="103" t="n"/>
    </row>
    <row r="144">
      <c r="B144" s="82" t="n"/>
      <c r="C144" s="34" t="inlineStr">
        <is>
          <t>大爆款</t>
        </is>
      </c>
      <c r="D144" s="118" t="n">
        <v>69292171</v>
      </c>
      <c r="E144" s="119" t="n">
        <v>0.033638001976703</v>
      </c>
      <c r="F144" s="120" t="n">
        <v>18399991.36623</v>
      </c>
      <c r="G144" s="121" t="n">
        <v>0.07393417475544199</v>
      </c>
      <c r="H144" s="26">
        <f>G144/E144</f>
        <v/>
      </c>
      <c r="I144" s="27" t="n">
        <v>2.854660413500745</v>
      </c>
      <c r="J144" s="38">
        <f>H144-I144</f>
        <v/>
      </c>
      <c r="K144" s="122">
        <f>H144/I144</f>
        <v/>
      </c>
      <c r="R144" s="103" t="n"/>
      <c r="S144" s="103" t="n"/>
      <c r="T144" s="103" t="n"/>
      <c r="U144" s="103" t="n"/>
      <c r="V144" s="103" t="n"/>
      <c r="W144" s="103" t="n"/>
      <c r="X144" s="103" t="n"/>
    </row>
    <row r="145">
      <c r="B145" s="81" t="n">
        <v>202605</v>
      </c>
      <c r="C145" s="33" t="inlineStr">
        <is>
          <t>四五星</t>
        </is>
      </c>
      <c r="D145" s="113" t="n">
        <v>21012342.64516129</v>
      </c>
      <c r="E145" s="114" t="n">
        <v>0.299572290071605</v>
      </c>
      <c r="F145" s="115" t="n">
        <v>3995314.467162</v>
      </c>
      <c r="G145" s="116" t="n">
        <v>0.446377</v>
      </c>
      <c r="H145" s="28">
        <f>G145/E145</f>
        <v/>
      </c>
      <c r="I145" s="29" t="n">
        <v>1.504946264738081</v>
      </c>
      <c r="J145" s="37">
        <f>H145-I145</f>
        <v/>
      </c>
      <c r="K145" s="117">
        <f>H145/I145</f>
        <v/>
      </c>
      <c r="R145" s="103" t="n"/>
      <c r="S145" s="103" t="n"/>
      <c r="T145" s="103" t="n"/>
      <c r="U145" s="103" t="n"/>
      <c r="V145" s="103" t="n"/>
      <c r="W145" s="103" t="n"/>
      <c r="X145" s="103" t="n"/>
    </row>
    <row r="146">
      <c r="B146" s="82" t="n"/>
      <c r="C146" s="34" t="inlineStr">
        <is>
          <t>大爆款</t>
        </is>
      </c>
      <c r="D146" s="118" t="n">
        <v>71765955</v>
      </c>
      <c r="E146" s="119" t="n">
        <v>0.03303416828963741</v>
      </c>
      <c r="F146" s="120" t="n">
        <v>20920308.51444</v>
      </c>
      <c r="G146" s="121" t="n">
        <v>0.07545675809933333</v>
      </c>
      <c r="H146" s="26">
        <f>G146/E146</f>
        <v/>
      </c>
      <c r="I146" s="27" t="n">
        <v>2.84666285411277</v>
      </c>
      <c r="J146" s="38">
        <f>H146-I146</f>
        <v/>
      </c>
      <c r="K146" s="122">
        <f>H146/I146</f>
        <v/>
      </c>
      <c r="R146" s="103" t="n"/>
      <c r="S146" s="103" t="n"/>
      <c r="T146" s="103" t="n"/>
      <c r="U146" s="103" t="n"/>
      <c r="V146" s="103" t="n"/>
      <c r="W146" s="103" t="n"/>
      <c r="X146" s="103" t="n"/>
    </row>
    <row r="147">
      <c r="B147" s="81" t="n">
        <v>202606</v>
      </c>
      <c r="C147" s="33" t="inlineStr">
        <is>
          <t>四五星</t>
        </is>
      </c>
      <c r="D147" s="113" t="n">
        <v>15741177.36666667</v>
      </c>
      <c r="E147" s="114" t="n">
        <v>0.2868296918382992</v>
      </c>
      <c r="F147" s="115" t="n">
        <v>2717759.051446</v>
      </c>
      <c r="G147" s="116" t="n">
        <v>0.40581</v>
      </c>
      <c r="H147" s="28">
        <f>G147/E147</f>
        <v/>
      </c>
      <c r="I147" s="29" t="n">
        <v>1.43436053516349</v>
      </c>
      <c r="J147" s="37">
        <f>H147-I147</f>
        <v/>
      </c>
      <c r="K147" s="117">
        <f>H147/I147</f>
        <v/>
      </c>
      <c r="R147" s="103" t="n"/>
      <c r="S147" s="103" t="n"/>
      <c r="T147" s="103" t="n"/>
      <c r="U147" s="103" t="n"/>
      <c r="V147" s="103" t="n"/>
      <c r="W147" s="103" t="n"/>
      <c r="X147" s="103" t="n"/>
    </row>
    <row r="148">
      <c r="B148" s="82" t="n"/>
      <c r="C148" s="34" t="inlineStr">
        <is>
          <t>大爆款</t>
        </is>
      </c>
      <c r="D148" s="118" t="n">
        <v>40131578</v>
      </c>
      <c r="E148" s="119" t="n">
        <v>0.02252406628087918</v>
      </c>
      <c r="F148" s="120" t="n">
        <v>12390917.06322</v>
      </c>
      <c r="G148" s="121" t="n">
        <v>0.05670237454707937</v>
      </c>
      <c r="H148" s="26">
        <f>G148/E148</f>
        <v/>
      </c>
      <c r="I148" s="27" t="n">
        <v>2.67117526071116</v>
      </c>
      <c r="J148" s="38">
        <f>H148-I148</f>
        <v/>
      </c>
      <c r="K148" s="122">
        <f>H148/I148</f>
        <v/>
      </c>
      <c r="R148" s="103" t="n"/>
      <c r="S148" s="103" t="n"/>
      <c r="T148" s="103" t="n"/>
      <c r="U148" s="103" t="n"/>
      <c r="V148" s="103" t="n"/>
      <c r="W148" s="103" t="n"/>
      <c r="X148" s="103" t="n"/>
    </row>
    <row r="149">
      <c r="B149" s="81" t="n">
        <v>202607</v>
      </c>
      <c r="C149" s="33" t="inlineStr">
        <is>
          <t>四五星</t>
        </is>
      </c>
      <c r="D149" s="113" t="n"/>
      <c r="E149" s="114" t="n">
        <v>0</v>
      </c>
      <c r="F149" s="115" t="n"/>
      <c r="G149" s="116" t="n">
        <v>0</v>
      </c>
      <c r="H149" s="28">
        <f>G149/E149</f>
        <v/>
      </c>
      <c r="I149" s="29" t="n">
        <v>2.037636278655495</v>
      </c>
      <c r="J149" s="37">
        <f>H149-I149</f>
        <v/>
      </c>
      <c r="K149" s="117">
        <f>H149/I149</f>
        <v/>
      </c>
      <c r="R149" s="103" t="n"/>
      <c r="S149" s="103" t="n"/>
      <c r="T149" s="103" t="n"/>
      <c r="U149" s="103" t="n"/>
      <c r="V149" s="103" t="n"/>
      <c r="W149" s="103" t="n"/>
      <c r="X149" s="103" t="n"/>
    </row>
    <row r="150">
      <c r="B150" s="82" t="n"/>
      <c r="C150" s="34" t="inlineStr">
        <is>
          <t>大爆款</t>
        </is>
      </c>
      <c r="D150" s="118" t="n"/>
      <c r="E150" s="119" t="n"/>
      <c r="F150" s="120" t="n"/>
      <c r="G150" s="121" t="n"/>
      <c r="H150" s="26" t="n"/>
      <c r="I150" s="27" t="n">
        <v>2.906097719140475</v>
      </c>
      <c r="J150" s="38" t="n"/>
      <c r="K150" s="122">
        <f>H150/I150</f>
        <v/>
      </c>
      <c r="R150" s="103" t="n"/>
      <c r="S150" s="103" t="n"/>
      <c r="T150" s="103" t="n"/>
      <c r="U150" s="103" t="n"/>
      <c r="V150" s="103" t="n"/>
      <c r="W150" s="103" t="n"/>
      <c r="X150" s="103" t="n"/>
    </row>
    <row r="151">
      <c r="B151" s="81" t="n">
        <v>202608</v>
      </c>
      <c r="C151" s="33" t="inlineStr">
        <is>
          <t>四五星</t>
        </is>
      </c>
      <c r="D151" s="113" t="n"/>
      <c r="E151" s="114" t="n">
        <v>0</v>
      </c>
      <c r="F151" s="115" t="n"/>
      <c r="G151" s="116" t="n">
        <v>0</v>
      </c>
      <c r="H151" s="28">
        <f>G151/E151</f>
        <v/>
      </c>
      <c r="I151" s="29" t="n">
        <v>1.915152040533896</v>
      </c>
      <c r="J151" s="37">
        <f>H151-I151</f>
        <v/>
      </c>
      <c r="K151" s="117">
        <f>H151/I151</f>
        <v/>
      </c>
      <c r="R151" s="103" t="n"/>
      <c r="S151" s="103" t="n"/>
      <c r="T151" s="103" t="n"/>
      <c r="U151" s="103" t="n"/>
      <c r="V151" s="103" t="n"/>
      <c r="W151" s="103" t="n"/>
      <c r="X151" s="103" t="n"/>
    </row>
    <row r="152">
      <c r="B152" s="82" t="n"/>
      <c r="C152" s="34" t="inlineStr">
        <is>
          <t>大爆款</t>
        </is>
      </c>
      <c r="D152" s="118" t="n"/>
      <c r="E152" s="119" t="n"/>
      <c r="F152" s="120" t="n"/>
      <c r="G152" s="121" t="n"/>
      <c r="H152" s="26" t="n"/>
      <c r="I152" s="27" t="n">
        <v>2.872400701203584</v>
      </c>
      <c r="J152" s="38" t="n"/>
      <c r="K152" s="122">
        <f>H152/I152</f>
        <v/>
      </c>
      <c r="R152" s="103" t="n"/>
      <c r="S152" s="103" t="n"/>
      <c r="T152" s="103" t="n"/>
      <c r="U152" s="103" t="n"/>
      <c r="V152" s="103" t="n"/>
      <c r="W152" s="103" t="n"/>
      <c r="X152" s="103" t="n"/>
    </row>
    <row r="153">
      <c r="B153" s="81" t="n">
        <v>202609</v>
      </c>
      <c r="C153" s="33" t="inlineStr">
        <is>
          <t>四五星</t>
        </is>
      </c>
      <c r="D153" s="113" t="n"/>
      <c r="E153" s="114" t="n">
        <v>0</v>
      </c>
      <c r="F153" s="115" t="n"/>
      <c r="G153" s="116" t="n">
        <v>0</v>
      </c>
      <c r="H153" s="28">
        <f>G153/E153</f>
        <v/>
      </c>
      <c r="I153" s="29" t="n">
        <v>2.150895166910157</v>
      </c>
      <c r="J153" s="37">
        <f>H153-I153</f>
        <v/>
      </c>
      <c r="K153" s="117">
        <f>H153/I153</f>
        <v/>
      </c>
      <c r="R153" s="103" t="n"/>
      <c r="S153" s="103" t="n"/>
      <c r="T153" s="103" t="n"/>
      <c r="U153" s="103" t="n"/>
      <c r="V153" s="103" t="n"/>
      <c r="W153" s="103" t="n"/>
      <c r="X153" s="103" t="n"/>
    </row>
    <row r="154">
      <c r="B154" s="82" t="n"/>
      <c r="C154" s="34" t="inlineStr">
        <is>
          <t>大爆款</t>
        </is>
      </c>
      <c r="D154" s="118" t="n"/>
      <c r="E154" s="119" t="n"/>
      <c r="F154" s="120" t="n"/>
      <c r="G154" s="121" t="n"/>
      <c r="H154" s="26" t="n"/>
      <c r="I154" s="27" t="n">
        <v>3.438623462903604</v>
      </c>
      <c r="J154" s="38" t="n"/>
      <c r="K154" s="122">
        <f>H154/I154</f>
        <v/>
      </c>
      <c r="R154" s="103" t="n"/>
      <c r="S154" s="103" t="n"/>
      <c r="T154" s="103" t="n"/>
      <c r="U154" s="103" t="n"/>
      <c r="V154" s="103" t="n"/>
      <c r="W154" s="103" t="n"/>
      <c r="X154" s="103" t="n"/>
    </row>
    <row r="155">
      <c r="B155" s="81" t="n">
        <v>202610</v>
      </c>
      <c r="C155" s="33" t="inlineStr">
        <is>
          <t>四五星</t>
        </is>
      </c>
      <c r="D155" s="113" t="n"/>
      <c r="E155" s="114" t="n">
        <v>0</v>
      </c>
      <c r="F155" s="115" t="n"/>
      <c r="G155" s="116" t="n">
        <v>0</v>
      </c>
      <c r="H155" s="28">
        <f>G155/E155</f>
        <v/>
      </c>
      <c r="I155" s="29" t="n">
        <v>2.183939476285115</v>
      </c>
      <c r="J155" s="37">
        <f>H155-I155</f>
        <v/>
      </c>
      <c r="K155" s="117">
        <f>H155/I155</f>
        <v/>
      </c>
      <c r="R155" s="103" t="n"/>
      <c r="S155" s="103" t="n"/>
      <c r="T155" s="103" t="n"/>
      <c r="U155" s="103" t="n"/>
      <c r="V155" s="103" t="n"/>
      <c r="W155" s="103" t="n"/>
      <c r="X155" s="103" t="n"/>
    </row>
    <row r="156">
      <c r="B156" s="82" t="n"/>
      <c r="C156" s="34" t="inlineStr">
        <is>
          <t>大爆款</t>
        </is>
      </c>
      <c r="D156" s="118" t="n"/>
      <c r="E156" s="119" t="n"/>
      <c r="F156" s="120" t="n"/>
      <c r="G156" s="121" t="n"/>
      <c r="H156" s="26" t="n"/>
      <c r="I156" s="27" t="n">
        <v>3.137099502586245</v>
      </c>
      <c r="J156" s="38" t="n"/>
      <c r="K156" s="122">
        <f>H156/I156</f>
        <v/>
      </c>
      <c r="R156" s="103" t="n"/>
      <c r="S156" s="103" t="n"/>
      <c r="T156" s="103" t="n"/>
      <c r="U156" s="103" t="n"/>
      <c r="V156" s="103" t="n"/>
      <c r="W156" s="103" t="n"/>
      <c r="X156" s="103" t="n"/>
    </row>
    <row r="157">
      <c r="B157" s="81" t="n">
        <v>202611</v>
      </c>
      <c r="C157" s="33" t="inlineStr">
        <is>
          <t>四五星</t>
        </is>
      </c>
      <c r="D157" s="113" t="n"/>
      <c r="E157" s="114" t="n">
        <v>0</v>
      </c>
      <c r="F157" s="115" t="n"/>
      <c r="G157" s="116" t="n">
        <v>0</v>
      </c>
      <c r="H157" s="28">
        <f>G157/E157</f>
        <v/>
      </c>
      <c r="I157" s="29" t="n">
        <v>2.306241331604699</v>
      </c>
      <c r="J157" s="37">
        <f>H157-I157</f>
        <v/>
      </c>
      <c r="K157" s="117">
        <f>H157/I157</f>
        <v/>
      </c>
      <c r="R157" s="103" t="n"/>
      <c r="S157" s="103" t="n"/>
      <c r="T157" s="103" t="n"/>
      <c r="U157" s="103" t="n"/>
      <c r="V157" s="103" t="n"/>
      <c r="W157" s="103" t="n"/>
      <c r="X157" s="103" t="n"/>
    </row>
    <row r="158">
      <c r="B158" s="82" t="n"/>
      <c r="C158" s="34" t="inlineStr">
        <is>
          <t>大爆款</t>
        </is>
      </c>
      <c r="D158" s="118" t="n"/>
      <c r="E158" s="119" t="n"/>
      <c r="F158" s="120" t="n"/>
      <c r="G158" s="121" t="n"/>
      <c r="H158" s="26" t="n"/>
      <c r="I158" s="27" t="n">
        <v>3.588002118227247</v>
      </c>
      <c r="J158" s="38" t="n"/>
      <c r="K158" s="122">
        <f>H158/I158</f>
        <v/>
      </c>
      <c r="R158" s="103" t="n"/>
      <c r="S158" s="103" t="n"/>
      <c r="T158" s="103" t="n"/>
      <c r="U158" s="103" t="n"/>
      <c r="V158" s="103" t="n"/>
      <c r="W158" s="103" t="n"/>
      <c r="X158" s="103" t="n"/>
    </row>
    <row r="159">
      <c r="B159" s="96" t="n">
        <v>202612</v>
      </c>
      <c r="C159" s="33" t="inlineStr">
        <is>
          <t>四五星</t>
        </is>
      </c>
      <c r="D159" s="113" t="n"/>
      <c r="E159" s="114" t="n">
        <v>0</v>
      </c>
      <c r="F159" s="115" t="n"/>
      <c r="G159" s="116" t="n">
        <v>0</v>
      </c>
      <c r="H159" s="28">
        <f>G159/E159</f>
        <v/>
      </c>
      <c r="I159" s="29" t="n">
        <v>2.543146784343203</v>
      </c>
      <c r="J159" s="37">
        <f>H159-I159</f>
        <v/>
      </c>
      <c r="K159" s="117">
        <f>H159/I159</f>
        <v/>
      </c>
      <c r="R159" s="103" t="n"/>
      <c r="S159" s="103" t="n"/>
      <c r="T159" s="103" t="n"/>
      <c r="U159" s="103" t="n"/>
      <c r="V159" s="103" t="n"/>
      <c r="W159" s="103" t="n"/>
      <c r="X159" s="103" t="n"/>
    </row>
    <row r="160">
      <c r="B160" s="84" t="n"/>
      <c r="C160" s="35" t="inlineStr">
        <is>
          <t>大爆款</t>
        </is>
      </c>
      <c r="D160" s="123" t="n"/>
      <c r="E160" s="124" t="n"/>
      <c r="F160" s="125" t="n"/>
      <c r="G160" s="126" t="n"/>
      <c r="H160" s="26" t="n"/>
      <c r="I160" s="27" t="n">
        <v>3.882475428854744</v>
      </c>
      <c r="J160" s="38" t="n"/>
      <c r="K160" s="122">
        <f>H160/I160</f>
        <v/>
      </c>
      <c r="R160" s="103" t="n"/>
      <c r="S160" s="103" t="n"/>
      <c r="T160" s="103" t="n"/>
      <c r="U160" s="103" t="n"/>
      <c r="V160" s="103" t="n"/>
      <c r="W160" s="103" t="n"/>
      <c r="X160" s="103" t="n"/>
    </row>
  </sheetData>
  <mergeCells count="63">
    <mergeCell ref="AB121:AF121"/>
    <mergeCell ref="B155:B156"/>
    <mergeCell ref="B131:B132"/>
    <mergeCell ref="B149:B150"/>
    <mergeCell ref="B43:B44"/>
    <mergeCell ref="C137:C138"/>
    <mergeCell ref="AB15:AF15"/>
    <mergeCell ref="I66:K66"/>
    <mergeCell ref="C15:G15"/>
    <mergeCell ref="B121:B122"/>
    <mergeCell ref="W15:AA15"/>
    <mergeCell ref="N54:X54"/>
    <mergeCell ref="U66:W66"/>
    <mergeCell ref="F66:H66"/>
    <mergeCell ref="B145:B146"/>
    <mergeCell ref="B101:B102"/>
    <mergeCell ref="H121:L121"/>
    <mergeCell ref="B157:B158"/>
    <mergeCell ref="C121:G121"/>
    <mergeCell ref="Y54:AI54"/>
    <mergeCell ref="C54:M54"/>
    <mergeCell ref="B151:B152"/>
    <mergeCell ref="R15:V15"/>
    <mergeCell ref="R66:T66"/>
    <mergeCell ref="B143:B144"/>
    <mergeCell ref="H43:K43"/>
    <mergeCell ref="BQ54:CA54"/>
    <mergeCell ref="B137:B138"/>
    <mergeCell ref="B15:B16"/>
    <mergeCell ref="R101:V101"/>
    <mergeCell ref="H137:K137"/>
    <mergeCell ref="C66:E66"/>
    <mergeCell ref="C43:G43"/>
    <mergeCell ref="B147:B148"/>
    <mergeCell ref="M15:Q15"/>
    <mergeCell ref="E131:H131"/>
    <mergeCell ref="O66:Q66"/>
    <mergeCell ref="L43:O43"/>
    <mergeCell ref="W121:AA121"/>
    <mergeCell ref="B139:B140"/>
    <mergeCell ref="AG101:AK101"/>
    <mergeCell ref="AB101:AF101"/>
    <mergeCell ref="R121:V121"/>
    <mergeCell ref="B54:B55"/>
    <mergeCell ref="AU54:BE54"/>
    <mergeCell ref="BF54:BP54"/>
    <mergeCell ref="M101:Q101"/>
    <mergeCell ref="H101:L101"/>
    <mergeCell ref="AG121:AK121"/>
    <mergeCell ref="B141:B142"/>
    <mergeCell ref="B66:B67"/>
    <mergeCell ref="L66:N66"/>
    <mergeCell ref="H15:L15"/>
    <mergeCell ref="AG15:AK15"/>
    <mergeCell ref="W101:AA101"/>
    <mergeCell ref="M121:Q121"/>
    <mergeCell ref="X66:Z66"/>
    <mergeCell ref="C131:D131"/>
    <mergeCell ref="AJ54:AT54"/>
    <mergeCell ref="B159:B160"/>
    <mergeCell ref="B153:B154"/>
    <mergeCell ref="C101:G101"/>
    <mergeCell ref="D137:G137"/>
  </mergeCells>
  <conditionalFormatting sqref="E68:E74">
    <cfRule type="iconSet" priority="208">
      <iconSet iconSet="3Symbols2" reverse="1">
        <cfvo type="percent" val="0"/>
        <cfvo type="num" val="-0.02"/>
        <cfvo type="num" val="-0.02"/>
      </iconSet>
    </cfRule>
  </conditionalFormatting>
  <conditionalFormatting sqref="J28:J35 J37">
    <cfRule type="cellIs" priority="204" operator="lessThan" dxfId="18">
      <formula>0</formula>
    </cfRule>
    <cfRule type="iconSet" priority="216">
      <iconSet iconSet="3Symbols2">
        <cfvo type="percent" val="0"/>
        <cfvo type="num" val="0"/>
        <cfvo type="num" val="0"/>
      </iconSet>
    </cfRule>
  </conditionalFormatting>
  <conditionalFormatting sqref="J38">
    <cfRule type="cellIs" priority="201" operator="lessThan" dxfId="18">
      <formula>0</formula>
    </cfRule>
    <cfRule type="iconSet" priority="202">
      <iconSet iconSet="3Symbols2">
        <cfvo type="percent" val="0"/>
        <cfvo type="num" val="0"/>
        <cfvo type="num" val="0"/>
      </iconSet>
    </cfRule>
  </conditionalFormatting>
  <conditionalFormatting sqref="N56:N62">
    <cfRule type="iconSet" priority="200">
      <iconSet iconSet="3Symbols2">
        <cfvo type="percent" val="0"/>
        <cfvo type="num" val="100"/>
        <cfvo type="num" val="100"/>
      </iconSet>
    </cfRule>
  </conditionalFormatting>
  <conditionalFormatting sqref="K68:K74">
    <cfRule type="iconSet" priority="198">
      <iconSet iconSet="3Symbols2" reverse="1">
        <cfvo type="percent" val="0"/>
        <cfvo type="num" val="-0.02"/>
        <cfvo type="num" val="-0.02"/>
      </iconSet>
    </cfRule>
  </conditionalFormatting>
  <conditionalFormatting sqref="G80:G86">
    <cfRule type="cellIs" priority="192" operator="greaterThan" dxfId="0">
      <formula>0</formula>
    </cfRule>
    <cfRule type="iconSet" priority="194">
      <iconSet iconSet="3Arrows">
        <cfvo type="percent" val="0"/>
        <cfvo type="num" val="0"/>
        <cfvo type="num" val="0"/>
      </iconSet>
    </cfRule>
  </conditionalFormatting>
  <conditionalFormatting sqref="M80:M86">
    <cfRule type="cellIs" priority="191" operator="lessThan" dxfId="0">
      <formula>0</formula>
    </cfRule>
    <cfRule type="iconSet" priority="193">
      <iconSet iconSet="3Arrows">
        <cfvo type="percent" val="0"/>
        <cfvo type="num" val="0"/>
        <cfvo type="num" val="0"/>
      </iconSet>
    </cfRule>
  </conditionalFormatting>
  <conditionalFormatting sqref="P80:P83 P86">
    <cfRule type="cellIs" priority="189" operator="greaterThan" dxfId="0">
      <formula>0</formula>
    </cfRule>
    <cfRule type="iconSet" priority="190">
      <iconSet iconSet="3Arrows">
        <cfvo type="percent" val="0"/>
        <cfvo type="num" val="0"/>
        <cfvo type="num" val="0"/>
      </iconSet>
    </cfRule>
  </conditionalFormatting>
  <conditionalFormatting sqref="E6:E12">
    <cfRule type="iconSet" priority="184">
      <iconSet iconSet="3Symbols2">
        <cfvo type="percent" val="0"/>
        <cfvo type="num" val="1"/>
        <cfvo type="num" val="1"/>
      </iconSet>
    </cfRule>
  </conditionalFormatting>
  <conditionalFormatting sqref="I6:I12">
    <cfRule type="iconSet" priority="183">
      <iconSet iconSet="3Symbols2">
        <cfvo type="percent" val="0"/>
        <cfvo type="num" val="1"/>
        <cfvo type="num" val="1"/>
      </iconSet>
    </cfRule>
  </conditionalFormatting>
  <conditionalFormatting sqref="K6:K12">
    <cfRule type="iconSet" priority="182">
      <iconSet iconSet="3Symbols2">
        <cfvo type="percent" val="0"/>
        <cfvo type="num" val="1"/>
        <cfvo type="num" val="1"/>
      </iconSet>
    </cfRule>
  </conditionalFormatting>
  <conditionalFormatting sqref="G6:G12">
    <cfRule type="iconSet" priority="181">
      <iconSet iconSet="3Arrows">
        <cfvo type="percent" val="0"/>
        <cfvo type="num" val="0"/>
        <cfvo type="num" val="0"/>
      </iconSet>
    </cfRule>
  </conditionalFormatting>
  <conditionalFormatting sqref="J17:J23">
    <cfRule type="iconSet" priority="180">
      <iconSet iconSet="3Symbols2">
        <cfvo type="percent" val="0"/>
        <cfvo type="num" val="1"/>
        <cfvo type="num" val="1"/>
      </iconSet>
    </cfRule>
  </conditionalFormatting>
  <conditionalFormatting sqref="L17:L23">
    <cfRule type="iconSet" priority="179">
      <iconSet iconSet="3Arrows">
        <cfvo type="percent" val="0"/>
        <cfvo type="num" val="0"/>
        <cfvo type="num" val="0"/>
      </iconSet>
    </cfRule>
  </conditionalFormatting>
  <conditionalFormatting sqref="E17:E23">
    <cfRule type="iconSet" priority="178">
      <iconSet iconSet="3Symbols2">
        <cfvo type="percent" val="0"/>
        <cfvo type="num" val="1"/>
        <cfvo type="num" val="1"/>
      </iconSet>
    </cfRule>
  </conditionalFormatting>
  <conditionalFormatting sqref="G17">
    <cfRule type="iconSet" priority="176">
      <iconSet iconSet="3Arrows">
        <cfvo type="percent" val="0"/>
        <cfvo type="num" val="0"/>
        <cfvo type="num" val="0"/>
      </iconSet>
    </cfRule>
  </conditionalFormatting>
  <conditionalFormatting sqref="G18:G23">
    <cfRule type="iconSet" priority="175">
      <iconSet iconSet="3Arrows">
        <cfvo type="percent" val="0"/>
        <cfvo type="num" val="0"/>
        <cfvo type="num" val="0"/>
      </iconSet>
    </cfRule>
  </conditionalFormatting>
  <conditionalFormatting sqref="O17:O23">
    <cfRule type="iconSet" priority="174">
      <iconSet iconSet="3Symbols2">
        <cfvo type="percent" val="0"/>
        <cfvo type="num" val="1"/>
        <cfvo type="num" val="1"/>
      </iconSet>
    </cfRule>
  </conditionalFormatting>
  <conditionalFormatting sqref="Q17:Q23">
    <cfRule type="iconSet" priority="173">
      <iconSet iconSet="3Arrows">
        <cfvo type="percent" val="0"/>
        <cfvo type="num" val="0"/>
        <cfvo type="num" val="0"/>
      </iconSet>
    </cfRule>
  </conditionalFormatting>
  <conditionalFormatting sqref="C56:C62">
    <cfRule type="iconSet" priority="171">
      <iconSet iconSet="3Symbols2">
        <cfvo type="percent" val="0"/>
        <cfvo type="num" val="100"/>
        <cfvo type="num" val="100"/>
      </iconSet>
    </cfRule>
  </conditionalFormatting>
  <conditionalFormatting sqref="Y56:Y62">
    <cfRule type="iconSet" priority="170">
      <iconSet iconSet="3Symbols2">
        <cfvo type="percent" val="0"/>
        <cfvo type="num" val="100"/>
        <cfvo type="num" val="100"/>
      </iconSet>
    </cfRule>
  </conditionalFormatting>
  <conditionalFormatting sqref="N68:N74">
    <cfRule type="iconSet" priority="169">
      <iconSet iconSet="3Symbols2" reverse="1">
        <cfvo type="percent" val="0"/>
        <cfvo type="num" val="-0.02"/>
        <cfvo type="num" val="-0.02"/>
      </iconSet>
    </cfRule>
  </conditionalFormatting>
  <conditionalFormatting sqref="H68:H74">
    <cfRule type="iconSet" priority="168">
      <iconSet iconSet="3Symbols2" reverse="1">
        <cfvo type="percent" val="0"/>
        <cfvo type="num" val="-0.02"/>
        <cfvo type="num" val="-0.02"/>
      </iconSet>
    </cfRule>
  </conditionalFormatting>
  <conditionalFormatting sqref="L103:L109">
    <cfRule type="iconSet" priority="166">
      <iconSet iconSet="3Symbols2">
        <cfvo type="percent" val="0"/>
        <cfvo type="num" val="0.5"/>
        <cfvo type="num" val="0.5"/>
      </iconSet>
    </cfRule>
  </conditionalFormatting>
  <conditionalFormatting sqref="Q103:Q109">
    <cfRule type="iconSet" priority="162">
      <iconSet iconSet="3Symbols2">
        <cfvo type="percent" val="0"/>
        <cfvo type="num" val="0.5"/>
        <cfvo type="num" val="0.5"/>
      </iconSet>
    </cfRule>
  </conditionalFormatting>
  <conditionalFormatting sqref="G103:G109">
    <cfRule type="iconSet" priority="158">
      <iconSet iconSet="3Symbols2">
        <cfvo type="percent" val="0"/>
        <cfvo type="num" val="0.5"/>
        <cfvo type="num" val="0.5"/>
      </iconSet>
    </cfRule>
  </conditionalFormatting>
  <conditionalFormatting sqref="J80:J86">
    <cfRule type="cellIs" priority="156" operator="greaterThan" dxfId="0">
      <formula>0</formula>
    </cfRule>
    <cfRule type="iconSet" priority="157">
      <iconSet iconSet="3Arrows">
        <cfvo type="percent" val="0"/>
        <cfvo type="num" val="0"/>
        <cfvo type="num" val="0"/>
      </iconSet>
    </cfRule>
  </conditionalFormatting>
  <conditionalFormatting sqref="G84">
    <cfRule type="cellIs" priority="154" operator="greaterThan" dxfId="0">
      <formula>0</formula>
    </cfRule>
    <cfRule type="iconSet" priority="155">
      <iconSet iconSet="3Arrows">
        <cfvo type="percent" val="0"/>
        <cfvo type="num" val="0"/>
        <cfvo type="num" val="0"/>
      </iconSet>
    </cfRule>
  </conditionalFormatting>
  <conditionalFormatting sqref="P84:P85">
    <cfRule type="cellIs" priority="152" operator="greaterThan" dxfId="0">
      <formula>0</formula>
    </cfRule>
    <cfRule type="iconSet" priority="153">
      <iconSet iconSet="3Arrows">
        <cfvo type="percent" val="0"/>
        <cfvo type="num" val="0"/>
        <cfvo type="num" val="0"/>
      </iconSet>
    </cfRule>
  </conditionalFormatting>
  <conditionalFormatting sqref="J85">
    <cfRule type="cellIs" priority="150" operator="greaterThan" dxfId="0">
      <formula>0</formula>
    </cfRule>
    <cfRule type="iconSet" priority="151">
      <iconSet iconSet="3Arrows">
        <cfvo type="percent" val="0"/>
        <cfvo type="num" val="0"/>
        <cfvo type="num" val="0"/>
      </iconSet>
    </cfRule>
  </conditionalFormatting>
  <conditionalFormatting sqref="G133 U141:U142">
    <cfRule type="cellIs" priority="149" operator="lessThan" dxfId="0">
      <formula>0</formula>
    </cfRule>
  </conditionalFormatting>
  <conditionalFormatting sqref="K164">
    <cfRule type="cellIs" priority="147" operator="lessThan" dxfId="0">
      <formula>0</formula>
    </cfRule>
  </conditionalFormatting>
  <conditionalFormatting sqref="K172:K177">
    <cfRule type="cellIs" priority="123" operator="lessThan" dxfId="0">
      <formula>0</formula>
    </cfRule>
  </conditionalFormatting>
  <conditionalFormatting sqref="K186:K191">
    <cfRule type="cellIs" priority="119" operator="lessThan" dxfId="0">
      <formula>0</formula>
    </cfRule>
  </conditionalFormatting>
  <conditionalFormatting sqref="K165:K170">
    <cfRule type="cellIs" priority="128" operator="lessThan" dxfId="0">
      <formula>0</formula>
    </cfRule>
  </conditionalFormatting>
  <conditionalFormatting sqref="K179:K184">
    <cfRule type="cellIs" priority="121" operator="lessThan" dxfId="0">
      <formula>0</formula>
    </cfRule>
  </conditionalFormatting>
  <conditionalFormatting sqref="K178">
    <cfRule type="cellIs" priority="122" operator="lessThan" dxfId="0">
      <formula>0</formula>
    </cfRule>
  </conditionalFormatting>
  <conditionalFormatting sqref="K171">
    <cfRule type="cellIs" priority="124" operator="lessThan" dxfId="0">
      <formula>0</formula>
    </cfRule>
  </conditionalFormatting>
  <conditionalFormatting sqref="K185">
    <cfRule type="cellIs" priority="120" operator="lessThan" dxfId="0">
      <formula>0</formula>
    </cfRule>
  </conditionalFormatting>
  <conditionalFormatting sqref="E115:E118">
    <cfRule type="iconSet" priority="118">
      <iconSet iconSet="3Symbols2">
        <cfvo type="percent" val="0"/>
        <cfvo type="num" val="1"/>
        <cfvo type="num" val="1"/>
      </iconSet>
    </cfRule>
  </conditionalFormatting>
  <conditionalFormatting sqref="G115:G118">
    <cfRule type="iconSet" priority="117">
      <iconSet iconSet="3Arrows">
        <cfvo type="percent" val="0"/>
        <cfvo type="num" val="0"/>
        <cfvo type="num" val="0"/>
      </iconSet>
    </cfRule>
  </conditionalFormatting>
  <conditionalFormatting sqref="E123:E126">
    <cfRule type="iconSet" priority="112">
      <iconSet iconSet="3Symbols2">
        <cfvo type="percent" val="0"/>
        <cfvo type="num" val="1"/>
        <cfvo type="num" val="1"/>
      </iconSet>
    </cfRule>
  </conditionalFormatting>
  <conditionalFormatting sqref="G123:G126">
    <cfRule type="iconSet" priority="111">
      <iconSet iconSet="3Arrows">
        <cfvo type="percent" val="0"/>
        <cfvo type="num" val="0"/>
        <cfvo type="num" val="0"/>
      </iconSet>
    </cfRule>
  </conditionalFormatting>
  <conditionalFormatting sqref="J123:J126">
    <cfRule type="iconSet" priority="110">
      <iconSet iconSet="3Symbols2">
        <cfvo type="percent" val="0"/>
        <cfvo type="num" val="1"/>
        <cfvo type="num" val="1"/>
      </iconSet>
    </cfRule>
  </conditionalFormatting>
  <conditionalFormatting sqref="L123:L126">
    <cfRule type="iconSet" priority="109">
      <iconSet iconSet="3Arrows">
        <cfvo type="percent" val="0"/>
        <cfvo type="num" val="0"/>
        <cfvo type="num" val="0"/>
      </iconSet>
    </cfRule>
  </conditionalFormatting>
  <conditionalFormatting sqref="O123:O126">
    <cfRule type="iconSet" priority="108">
      <iconSet iconSet="3Symbols2">
        <cfvo type="percent" val="0"/>
        <cfvo type="num" val="1"/>
        <cfvo type="num" val="1"/>
      </iconSet>
    </cfRule>
  </conditionalFormatting>
  <conditionalFormatting sqref="Q123:Q126">
    <cfRule type="iconSet" priority="107">
      <iconSet iconSet="3Arrows">
        <cfvo type="percent" val="0"/>
        <cfvo type="num" val="0"/>
        <cfvo type="num" val="0"/>
      </iconSet>
    </cfRule>
  </conditionalFormatting>
  <conditionalFormatting sqref="U143:U144">
    <cfRule type="cellIs" priority="104" operator="lessThan" dxfId="0">
      <formula>0</formula>
    </cfRule>
  </conditionalFormatting>
  <conditionalFormatting sqref="U145:U146">
    <cfRule type="cellIs" priority="103" operator="lessThan" dxfId="0">
      <formula>0</formula>
    </cfRule>
  </conditionalFormatting>
  <conditionalFormatting sqref="U147:U148">
    <cfRule type="cellIs" priority="102" operator="lessThan" dxfId="0">
      <formula>0</formula>
    </cfRule>
  </conditionalFormatting>
  <conditionalFormatting sqref="U149:U150">
    <cfRule type="cellIs" priority="101" operator="lessThan" dxfId="0">
      <formula>0</formula>
    </cfRule>
  </conditionalFormatting>
  <conditionalFormatting sqref="U151:U152">
    <cfRule type="cellIs" priority="100" operator="lessThan" dxfId="0">
      <formula>0</formula>
    </cfRule>
  </conditionalFormatting>
  <conditionalFormatting sqref="U153:U154">
    <cfRule type="cellIs" priority="99" operator="lessThan" dxfId="0">
      <formula>0</formula>
    </cfRule>
  </conditionalFormatting>
  <conditionalFormatting sqref="U155:U156">
    <cfRule type="cellIs" priority="98" operator="lessThan" dxfId="0">
      <formula>0</formula>
    </cfRule>
  </conditionalFormatting>
  <conditionalFormatting sqref="U157:U158">
    <cfRule type="cellIs" priority="97" operator="lessThan" dxfId="0">
      <formula>0</formula>
    </cfRule>
  </conditionalFormatting>
  <conditionalFormatting sqref="U159:U160">
    <cfRule type="cellIs" priority="96" operator="lessThan" dxfId="0">
      <formula>0</formula>
    </cfRule>
  </conditionalFormatting>
  <conditionalFormatting sqref="S164">
    <cfRule type="cellIs" priority="95" operator="lessThan" dxfId="0">
      <formula>0</formula>
    </cfRule>
  </conditionalFormatting>
  <conditionalFormatting sqref="S172:S177">
    <cfRule type="cellIs" priority="92" operator="lessThan" dxfId="0">
      <formula>0</formula>
    </cfRule>
  </conditionalFormatting>
  <conditionalFormatting sqref="S186:S191">
    <cfRule type="cellIs" priority="88" operator="lessThan" dxfId="0">
      <formula>0</formula>
    </cfRule>
  </conditionalFormatting>
  <conditionalFormatting sqref="S165:S170">
    <cfRule type="cellIs" priority="94" operator="lessThan" dxfId="0">
      <formula>0</formula>
    </cfRule>
  </conditionalFormatting>
  <conditionalFormatting sqref="S179:S184">
    <cfRule type="cellIs" priority="90" operator="lessThan" dxfId="0">
      <formula>0</formula>
    </cfRule>
  </conditionalFormatting>
  <conditionalFormatting sqref="S178">
    <cfRule type="cellIs" priority="91" operator="lessThan" dxfId="0">
      <formula>0</formula>
    </cfRule>
  </conditionalFormatting>
  <conditionalFormatting sqref="S171">
    <cfRule type="cellIs" priority="93" operator="lessThan" dxfId="0">
      <formula>0</formula>
    </cfRule>
  </conditionalFormatting>
  <conditionalFormatting sqref="S185">
    <cfRule type="cellIs" priority="89" operator="lessThan" dxfId="0">
      <formula>0</formula>
    </cfRule>
  </conditionalFormatting>
  <conditionalFormatting sqref="J139:J140">
    <cfRule type="cellIs" priority="87" operator="lessThan" dxfId="0">
      <formula>0</formula>
    </cfRule>
  </conditionalFormatting>
  <conditionalFormatting sqref="T17:T23">
    <cfRule type="iconSet" priority="75">
      <iconSet iconSet="3Symbols2">
        <cfvo type="percent" val="0"/>
        <cfvo type="num" val="1"/>
        <cfvo type="num" val="1"/>
      </iconSet>
    </cfRule>
  </conditionalFormatting>
  <conditionalFormatting sqref="V17:V23">
    <cfRule type="iconSet" priority="74">
      <iconSet iconSet="3Arrows">
        <cfvo type="percent" val="0"/>
        <cfvo type="num" val="0"/>
        <cfvo type="num" val="0"/>
      </iconSet>
    </cfRule>
  </conditionalFormatting>
  <conditionalFormatting sqref="H31 H33:H35">
    <cfRule type="iconSet" priority="73">
      <iconSet iconSet="3Symbols2">
        <cfvo type="percent" val="0"/>
        <cfvo type="num" val="0"/>
        <cfvo type="num" val="0"/>
      </iconSet>
    </cfRule>
  </conditionalFormatting>
  <conditionalFormatting sqref="I31 I33:I35">
    <cfRule type="iconSet" priority="70">
      <iconSet iconSet="3Symbols2">
        <cfvo type="percent" val="0"/>
        <cfvo type="num" val="1"/>
        <cfvo type="num" val="1"/>
      </iconSet>
    </cfRule>
  </conditionalFormatting>
  <conditionalFormatting sqref="AJ56:AJ62">
    <cfRule type="iconSet" priority="69">
      <iconSet iconSet="3Symbols2">
        <cfvo type="percent" val="0"/>
        <cfvo type="num" val="100"/>
        <cfvo type="num" val="100"/>
      </iconSet>
    </cfRule>
  </conditionalFormatting>
  <conditionalFormatting sqref="V103:V109">
    <cfRule type="iconSet" priority="68">
      <iconSet iconSet="3Symbols2">
        <cfvo type="percent" val="0"/>
        <cfvo type="num" val="0.5"/>
        <cfvo type="num" val="0.5"/>
      </iconSet>
    </cfRule>
  </conditionalFormatting>
  <conditionalFormatting sqref="T123:T126">
    <cfRule type="iconSet" priority="67">
      <iconSet iconSet="3Symbols2">
        <cfvo type="percent" val="0"/>
        <cfvo type="num" val="1"/>
        <cfvo type="num" val="1"/>
      </iconSet>
    </cfRule>
  </conditionalFormatting>
  <conditionalFormatting sqref="V123:V126">
    <cfRule type="iconSet" priority="66">
      <iconSet iconSet="3Arrows">
        <cfvo type="percent" val="0"/>
        <cfvo type="num" val="0"/>
        <cfvo type="num" val="0"/>
      </iconSet>
    </cfRule>
  </conditionalFormatting>
  <conditionalFormatting sqref="I115:I118">
    <cfRule type="iconSet" priority="65">
      <iconSet iconSet="3Symbols2">
        <cfvo type="percent" val="0"/>
        <cfvo type="num" val="1"/>
        <cfvo type="num" val="1"/>
      </iconSet>
    </cfRule>
  </conditionalFormatting>
  <conditionalFormatting sqref="Q68:Q74">
    <cfRule type="iconSet" priority="63">
      <iconSet iconSet="3Symbols2" reverse="1">
        <cfvo type="percent" val="0"/>
        <cfvo type="num" val="-0.02"/>
        <cfvo type="num" val="-0.02"/>
      </iconSet>
    </cfRule>
  </conditionalFormatting>
  <conditionalFormatting sqref="H133">
    <cfRule type="iconSet" priority="62">
      <iconSet iconSet="3Symbols2">
        <cfvo type="percent" val="0"/>
        <cfvo type="num" val="1"/>
        <cfvo type="num" val="1"/>
      </iconSet>
    </cfRule>
  </conditionalFormatting>
  <conditionalFormatting sqref="G24">
    <cfRule type="iconSet" priority="61">
      <iconSet iconSet="3Arrows">
        <cfvo type="percent" val="0"/>
        <cfvo type="num" val="0"/>
        <cfvo type="num" val="0"/>
      </iconSet>
    </cfRule>
  </conditionalFormatting>
  <conditionalFormatting sqref="K139:K140">
    <cfRule type="iconSet" priority="60">
      <iconSet iconSet="3Symbols2">
        <cfvo type="percent" val="0"/>
        <cfvo type="num" val="1"/>
        <cfvo type="num" val="1"/>
      </iconSet>
    </cfRule>
  </conditionalFormatting>
  <conditionalFormatting sqref="J141:J142">
    <cfRule type="cellIs" priority="59" operator="lessThan" dxfId="0">
      <formula>0</formula>
    </cfRule>
  </conditionalFormatting>
  <conditionalFormatting sqref="K141:K142">
    <cfRule type="iconSet" priority="58">
      <iconSet iconSet="3Symbols2">
        <cfvo type="percent" val="0"/>
        <cfvo type="num" val="1"/>
        <cfvo type="num" val="1"/>
      </iconSet>
    </cfRule>
  </conditionalFormatting>
  <conditionalFormatting sqref="J143">
    <cfRule type="cellIs" priority="57" operator="lessThan" dxfId="0">
      <formula>0</formula>
    </cfRule>
  </conditionalFormatting>
  <conditionalFormatting sqref="K143:K144">
    <cfRule type="iconSet" priority="56">
      <iconSet iconSet="3Symbols2">
        <cfvo type="percent" val="0"/>
        <cfvo type="num" val="1"/>
        <cfvo type="num" val="1"/>
      </iconSet>
    </cfRule>
  </conditionalFormatting>
  <conditionalFormatting sqref="J145">
    <cfRule type="cellIs" priority="55" operator="lessThan" dxfId="0">
      <formula>0</formula>
    </cfRule>
  </conditionalFormatting>
  <conditionalFormatting sqref="K145:K146">
    <cfRule type="iconSet" priority="54">
      <iconSet iconSet="3Symbols2">
        <cfvo type="percent" val="0"/>
        <cfvo type="num" val="1"/>
        <cfvo type="num" val="1"/>
      </iconSet>
    </cfRule>
  </conditionalFormatting>
  <conditionalFormatting sqref="J147">
    <cfRule type="cellIs" priority="53" operator="lessThan" dxfId="0">
      <formula>0</formula>
    </cfRule>
  </conditionalFormatting>
  <conditionalFormatting sqref="K147:K148">
    <cfRule type="iconSet" priority="52">
      <iconSet iconSet="3Symbols2">
        <cfvo type="percent" val="0"/>
        <cfvo type="num" val="1"/>
        <cfvo type="num" val="1"/>
      </iconSet>
    </cfRule>
  </conditionalFormatting>
  <conditionalFormatting sqref="J149:J150">
    <cfRule type="cellIs" priority="51" operator="lessThan" dxfId="0">
      <formula>0</formula>
    </cfRule>
  </conditionalFormatting>
  <conditionalFormatting sqref="K149:K150">
    <cfRule type="iconSet" priority="50">
      <iconSet iconSet="3Symbols2">
        <cfvo type="percent" val="0"/>
        <cfvo type="num" val="1"/>
        <cfvo type="num" val="1"/>
      </iconSet>
    </cfRule>
  </conditionalFormatting>
  <conditionalFormatting sqref="J151:J152">
    <cfRule type="cellIs" priority="49" operator="lessThan" dxfId="0">
      <formula>0</formula>
    </cfRule>
  </conditionalFormatting>
  <conditionalFormatting sqref="K151:K152">
    <cfRule type="iconSet" priority="48">
      <iconSet iconSet="3Symbols2">
        <cfvo type="percent" val="0"/>
        <cfvo type="num" val="1"/>
        <cfvo type="num" val="1"/>
      </iconSet>
    </cfRule>
  </conditionalFormatting>
  <conditionalFormatting sqref="J153:J154">
    <cfRule type="cellIs" priority="47" operator="lessThan" dxfId="0">
      <formula>0</formula>
    </cfRule>
  </conditionalFormatting>
  <conditionalFormatting sqref="K153:K154">
    <cfRule type="iconSet" priority="46">
      <iconSet iconSet="3Symbols2">
        <cfvo type="percent" val="0"/>
        <cfvo type="num" val="1"/>
        <cfvo type="num" val="1"/>
      </iconSet>
    </cfRule>
  </conditionalFormatting>
  <conditionalFormatting sqref="J155:J156">
    <cfRule type="cellIs" priority="45" operator="lessThan" dxfId="0">
      <formula>0</formula>
    </cfRule>
  </conditionalFormatting>
  <conditionalFormatting sqref="K155:K156">
    <cfRule type="iconSet" priority="44">
      <iconSet iconSet="3Symbols2">
        <cfvo type="percent" val="0"/>
        <cfvo type="num" val="1"/>
        <cfvo type="num" val="1"/>
      </iconSet>
    </cfRule>
  </conditionalFormatting>
  <conditionalFormatting sqref="J157:J158">
    <cfRule type="cellIs" priority="43" operator="lessThan" dxfId="0">
      <formula>0</formula>
    </cfRule>
  </conditionalFormatting>
  <conditionalFormatting sqref="K157:K158">
    <cfRule type="iconSet" priority="42">
      <iconSet iconSet="3Symbols2">
        <cfvo type="percent" val="0"/>
        <cfvo type="num" val="1"/>
        <cfvo type="num" val="1"/>
      </iconSet>
    </cfRule>
  </conditionalFormatting>
  <conditionalFormatting sqref="J159:J160">
    <cfRule type="cellIs" priority="41" operator="lessThan" dxfId="0">
      <formula>0</formula>
    </cfRule>
  </conditionalFormatting>
  <conditionalFormatting sqref="K159:K160">
    <cfRule type="iconSet" priority="40">
      <iconSet iconSet="3Symbols2">
        <cfvo type="percent" val="0"/>
        <cfvo type="num" val="1"/>
        <cfvo type="num" val="1"/>
      </iconSet>
    </cfRule>
  </conditionalFormatting>
  <conditionalFormatting sqref="G134">
    <cfRule type="cellIs" priority="39" operator="lessThan" dxfId="0">
      <formula>0</formula>
    </cfRule>
  </conditionalFormatting>
  <conditionalFormatting sqref="H134">
    <cfRule type="iconSet" priority="38">
      <iconSet iconSet="3Symbols2">
        <cfvo type="percent" val="0"/>
        <cfvo type="num" val="1"/>
        <cfvo type="num" val="1"/>
      </iconSet>
    </cfRule>
  </conditionalFormatting>
  <conditionalFormatting sqref="Y17:Y23">
    <cfRule type="iconSet" priority="37">
      <iconSet iconSet="3Symbols2">
        <cfvo type="percent" val="0"/>
        <cfvo type="num" val="1"/>
        <cfvo type="num" val="1"/>
      </iconSet>
    </cfRule>
  </conditionalFormatting>
  <conditionalFormatting sqref="AA17:AA23">
    <cfRule type="iconSet" priority="36">
      <iconSet iconSet="3Arrows">
        <cfvo type="percent" val="0"/>
        <cfvo type="num" val="0"/>
        <cfvo type="num" val="0"/>
      </iconSet>
    </cfRule>
  </conditionalFormatting>
  <conditionalFormatting sqref="AU56:AU62">
    <cfRule type="iconSet" priority="35">
      <iconSet iconSet="3Symbols2">
        <cfvo type="percent" val="0"/>
        <cfvo type="num" val="100"/>
        <cfvo type="num" val="100"/>
      </iconSet>
    </cfRule>
  </conditionalFormatting>
  <conditionalFormatting sqref="T68:T74">
    <cfRule type="iconSet" priority="34">
      <iconSet iconSet="3Symbols2" reverse="1">
        <cfvo type="percent" val="0"/>
        <cfvo type="num" val="-0.02"/>
        <cfvo type="num" val="-0.02"/>
      </iconSet>
    </cfRule>
  </conditionalFormatting>
  <conditionalFormatting sqref="AA103:AA109">
    <cfRule type="iconSet" priority="33">
      <iconSet iconSet="3Symbols2">
        <cfvo type="percent" val="0"/>
        <cfvo type="num" val="0.5"/>
        <cfvo type="num" val="0.5"/>
      </iconSet>
    </cfRule>
  </conditionalFormatting>
  <conditionalFormatting sqref="Y123:Y126">
    <cfRule type="iconSet" priority="32">
      <iconSet iconSet="3Symbols2">
        <cfvo type="percent" val="0"/>
        <cfvo type="num" val="1"/>
        <cfvo type="num" val="1"/>
      </iconSet>
    </cfRule>
  </conditionalFormatting>
  <conditionalFormatting sqref="AA123:AA126">
    <cfRule type="iconSet" priority="31">
      <iconSet iconSet="3Arrows">
        <cfvo type="percent" val="0"/>
        <cfvo type="num" val="0"/>
        <cfvo type="num" val="0"/>
      </iconSet>
    </cfRule>
  </conditionalFormatting>
  <conditionalFormatting sqref="J144">
    <cfRule type="cellIs" priority="30" operator="lessThan" dxfId="0">
      <formula>0</formula>
    </cfRule>
  </conditionalFormatting>
  <conditionalFormatting sqref="H32">
    <cfRule type="iconSet" priority="29">
      <iconSet iconSet="3Symbols2">
        <cfvo type="percent" val="0"/>
        <cfvo type="num" val="0"/>
        <cfvo type="num" val="0"/>
      </iconSet>
    </cfRule>
  </conditionalFormatting>
  <conditionalFormatting sqref="I32">
    <cfRule type="iconSet" priority="28">
      <iconSet iconSet="3Symbols2">
        <cfvo type="percent" val="0"/>
        <cfvo type="num" val="1"/>
        <cfvo type="num" val="1"/>
      </iconSet>
    </cfRule>
  </conditionalFormatting>
  <conditionalFormatting sqref="H28:H30 H37:H38">
    <cfRule type="iconSet" priority="217">
      <iconSet iconSet="3Symbols2">
        <cfvo type="percent" val="0"/>
        <cfvo type="num" val="0"/>
        <cfvo type="num" val="0"/>
      </iconSet>
    </cfRule>
  </conditionalFormatting>
  <conditionalFormatting sqref="I28:I30 I37:I38">
    <cfRule type="iconSet" priority="220">
      <iconSet iconSet="3Symbols2">
        <cfvo type="percent" val="0"/>
        <cfvo type="num" val="1"/>
        <cfvo type="num" val="1"/>
      </iconSet>
    </cfRule>
  </conditionalFormatting>
  <conditionalFormatting sqref="AD17:AD23">
    <cfRule type="iconSet" priority="27">
      <iconSet iconSet="3Symbols2">
        <cfvo type="percent" val="0"/>
        <cfvo type="num" val="1"/>
        <cfvo type="num" val="1"/>
      </iconSet>
    </cfRule>
  </conditionalFormatting>
  <conditionalFormatting sqref="AF17:AF23">
    <cfRule type="iconSet" priority="26">
      <iconSet iconSet="3Arrows">
        <cfvo type="percent" val="0"/>
        <cfvo type="num" val="0"/>
        <cfvo type="num" val="0"/>
      </iconSet>
    </cfRule>
  </conditionalFormatting>
  <conditionalFormatting sqref="BF56:BF62">
    <cfRule type="iconSet" priority="25">
      <iconSet iconSet="3Symbols2">
        <cfvo type="percent" val="0"/>
        <cfvo type="num" val="100"/>
        <cfvo type="num" val="100"/>
      </iconSet>
    </cfRule>
  </conditionalFormatting>
  <conditionalFormatting sqref="W68:W74">
    <cfRule type="iconSet" priority="24">
      <iconSet iconSet="3Symbols2" reverse="1">
        <cfvo type="percent" val="0"/>
        <cfvo type="num" val="-0.02"/>
        <cfvo type="num" val="-0.02"/>
      </iconSet>
    </cfRule>
  </conditionalFormatting>
  <conditionalFormatting sqref="AF103">
    <cfRule type="iconSet" priority="22">
      <iconSet iconSet="3Symbols2">
        <cfvo type="percent" val="0"/>
        <cfvo type="num" val="0.5"/>
        <cfvo type="num" val="0.5"/>
      </iconSet>
    </cfRule>
  </conditionalFormatting>
  <conditionalFormatting sqref="AF104:AF108">
    <cfRule type="iconSet" priority="21">
      <iconSet iconSet="3Symbols2">
        <cfvo type="percent" val="0"/>
        <cfvo type="num" val="0.5"/>
        <cfvo type="num" val="0.5"/>
      </iconSet>
    </cfRule>
  </conditionalFormatting>
  <conditionalFormatting sqref="AF109">
    <cfRule type="iconSet" priority="20">
      <iconSet iconSet="3Symbols2">
        <cfvo type="percent" val="0"/>
        <cfvo type="num" val="0.5"/>
        <cfvo type="num" val="0.5"/>
      </iconSet>
    </cfRule>
  </conditionalFormatting>
  <conditionalFormatting sqref="AD123:AD126">
    <cfRule type="iconSet" priority="19">
      <iconSet iconSet="3Symbols2">
        <cfvo type="percent" val="0"/>
        <cfvo type="num" val="1"/>
        <cfvo type="num" val="1"/>
      </iconSet>
    </cfRule>
  </conditionalFormatting>
  <conditionalFormatting sqref="AF123:AF126">
    <cfRule type="iconSet" priority="18">
      <iconSet iconSet="3Arrows">
        <cfvo type="percent" val="0"/>
        <cfvo type="num" val="0"/>
        <cfvo type="num" val="0"/>
      </iconSet>
    </cfRule>
  </conditionalFormatting>
  <conditionalFormatting sqref="J146">
    <cfRule type="cellIs" priority="17" operator="lessThan" dxfId="0">
      <formula>0</formula>
    </cfRule>
  </conditionalFormatting>
  <conditionalFormatting sqref="AI17:AI23">
    <cfRule type="iconSet" priority="16">
      <iconSet iconSet="3Symbols2">
        <cfvo type="percent" val="0"/>
        <cfvo type="num" val="1"/>
        <cfvo type="num" val="1"/>
      </iconSet>
    </cfRule>
  </conditionalFormatting>
  <conditionalFormatting sqref="AK17:AK23">
    <cfRule type="iconSet" priority="15">
      <iconSet iconSet="3Arrows">
        <cfvo type="percent" val="0"/>
        <cfvo type="num" val="0"/>
        <cfvo type="num" val="0"/>
      </iconSet>
    </cfRule>
  </conditionalFormatting>
  <conditionalFormatting sqref="J36">
    <cfRule type="cellIs" priority="13" operator="lessThan" dxfId="18">
      <formula>0</formula>
    </cfRule>
    <cfRule type="iconSet" priority="14">
      <iconSet iconSet="3Symbols2">
        <cfvo type="percent" val="0"/>
        <cfvo type="num" val="0"/>
        <cfvo type="num" val="0"/>
      </iconSet>
    </cfRule>
  </conditionalFormatting>
  <conditionalFormatting sqref="H36">
    <cfRule type="iconSet" priority="12">
      <iconSet iconSet="3Symbols2">
        <cfvo type="percent" val="0"/>
        <cfvo type="num" val="0"/>
        <cfvo type="num" val="0"/>
      </iconSet>
    </cfRule>
  </conditionalFormatting>
  <conditionalFormatting sqref="I36">
    <cfRule type="iconSet" priority="11">
      <iconSet iconSet="3Symbols2">
        <cfvo type="percent" val="0"/>
        <cfvo type="num" val="1"/>
        <cfvo type="num" val="1"/>
      </iconSet>
    </cfRule>
  </conditionalFormatting>
  <conditionalFormatting sqref="BQ56:BQ62">
    <cfRule type="iconSet" priority="10">
      <iconSet iconSet="3Symbols2">
        <cfvo type="percent" val="0"/>
        <cfvo type="num" val="100"/>
        <cfvo type="num" val="100"/>
      </iconSet>
    </cfRule>
  </conditionalFormatting>
  <conditionalFormatting sqref="C45:C51">
    <cfRule type="iconSet" priority="9">
      <iconSet iconSet="3Symbols2">
        <cfvo type="percent" val="0"/>
        <cfvo type="num" val="100"/>
        <cfvo type="num" val="100"/>
      </iconSet>
    </cfRule>
  </conditionalFormatting>
  <conditionalFormatting sqref="Z68:Z74">
    <cfRule type="iconSet" priority="8">
      <iconSet iconSet="3Symbols2" reverse="1">
        <cfvo type="percent" val="0"/>
        <cfvo type="num" val="-0.02"/>
        <cfvo type="num" val="-0.02"/>
      </iconSet>
    </cfRule>
  </conditionalFormatting>
  <conditionalFormatting sqref="G92">
    <cfRule type="iconSet" priority="7">
      <iconSet iconSet="3Symbols2">
        <cfvo type="percent" val="0"/>
        <cfvo type="num" val="0.5"/>
        <cfvo type="num" val="0.5"/>
      </iconSet>
    </cfRule>
  </conditionalFormatting>
  <conditionalFormatting sqref="G93:G97">
    <cfRule type="iconSet" priority="6">
      <iconSet iconSet="3Symbols2">
        <cfvo type="percent" val="0"/>
        <cfvo type="num" val="0.5"/>
        <cfvo type="num" val="0.5"/>
      </iconSet>
    </cfRule>
  </conditionalFormatting>
  <conditionalFormatting sqref="G98">
    <cfRule type="iconSet" priority="5">
      <iconSet iconSet="3Symbols2">
        <cfvo type="percent" val="0"/>
        <cfvo type="num" val="0.5"/>
        <cfvo type="num" val="0.5"/>
      </iconSet>
    </cfRule>
  </conditionalFormatting>
  <conditionalFormatting sqref="AK103:AK109">
    <cfRule type="iconSet" priority="4">
      <iconSet iconSet="3Symbols2">
        <cfvo type="percent" val="0"/>
        <cfvo type="num" val="0.5"/>
        <cfvo type="num" val="0.5"/>
      </iconSet>
    </cfRule>
  </conditionalFormatting>
  <conditionalFormatting sqref="AI123:AI126">
    <cfRule type="iconSet" priority="3">
      <iconSet iconSet="3Symbols2">
        <cfvo type="percent" val="0"/>
        <cfvo type="num" val="1"/>
        <cfvo type="num" val="1"/>
      </iconSet>
    </cfRule>
  </conditionalFormatting>
  <conditionalFormatting sqref="AK123:AK126">
    <cfRule type="iconSet" priority="2">
      <iconSet iconSet="3Arrows">
        <cfvo type="percent" val="0"/>
        <cfvo type="num" val="0"/>
        <cfvo type="num" val="0"/>
      </iconSet>
    </cfRule>
  </conditionalFormatting>
  <conditionalFormatting sqref="J148">
    <cfRule type="cellIs" priority="1" operator="lessThan" dxfId="0">
      <formula>0</formula>
    </cfRule>
  </conditionalFormatting>
  <pageMargins left="0.25" right="0.25" top="0.75" bottom="0.75" header="0.3" footer="0.3"/>
  <pageSetup orientation="landscape" paperSize="9" scale="36"/>
  <headerFooter alignWithMargins="0">
    <oddHeader>&amp;L&amp;G&amp;C_x000a__x000a_&amp;R&amp;"宋体,加粗"_x000a_请标识密级</oddHeader>
    <oddFooter>&amp;L&amp;"宋体,常规"唯品会保密信息，未经许可不得扩散。&amp;R&amp;"宋体,常规"第 &amp;P 页，共 &amp;N 页</oddFooter>
    <evenHeader/>
    <evenFooter/>
    <firstHeader/>
    <firstFooter/>
  </headerFooter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2015-06-05T18:19:34Z</dcterms:created>
  <dcterms:modified xmlns:dcterms="http://purl.org/dc/terms/" xmlns:xsi="http://www.w3.org/2001/XMLSchema-instance" xsi:type="dcterms:W3CDTF">2026-07-10T09:52:31Z</dcterms:modified>
  <cp:lastModifiedBy>捉鱼(潘卓云)[时尚服饰事业部]</cp:lastModifiedBy>
  <cp:lastPrinted>2026-07-06T01:24:42Z</cp:lastPrinted>
</cp:coreProperties>
</file>